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T:\Finance\Month End\2022-2023\CE expenses\Gerardine\"/>
    </mc:Choice>
  </mc:AlternateContent>
  <xr:revisionPtr revIDLastSave="0" documentId="13_ncr:1_{9BA4D43E-2D50-4F4E-8C53-792EDE486A5B}" xr6:coauthVersionLast="47" xr6:coauthVersionMax="47" xr10:uidLastSave="{00000000-0000-0000-0000-000000000000}"/>
  <bookViews>
    <workbookView xWindow="4290" yWindow="-163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expenses'!$A$1:$E$27</definedName>
    <definedName name="_xlnm.Print_Area" localSheetId="4">'Gifts and benefits'!$A$1:$F$29</definedName>
    <definedName name="_xlnm.Print_Area" localSheetId="2">Hospitality!$A$1:$E$26</definedName>
    <definedName name="_xlnm.Print_Area" localSheetId="0">'Summary and sign-off'!$A$1:$F$23</definedName>
    <definedName name="_xlnm.Print_Area" localSheetId="1">Travel!$A$1:$E$133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B24" i="1"/>
  <c r="B95" i="1" l="1"/>
  <c r="B80" i="1"/>
  <c r="B83" i="1"/>
  <c r="B112" i="1" l="1"/>
  <c r="B122" i="1" s="1"/>
  <c r="B13" i="3"/>
  <c r="B60" i="1"/>
  <c r="D18" i="4" l="1"/>
  <c r="C21" i="3"/>
  <c r="C19" i="2"/>
  <c r="C100" i="1"/>
  <c r="C122" i="1"/>
  <c r="C17" i="1"/>
  <c r="B6" i="13" l="1"/>
  <c r="E60" i="13"/>
  <c r="C60" i="13"/>
  <c r="B60" i="13" l="1"/>
  <c r="B59" i="13"/>
  <c r="D59" i="13"/>
  <c r="B58" i="13"/>
  <c r="D58" i="13"/>
  <c r="D57" i="13"/>
  <c r="B57" i="13"/>
  <c r="D56" i="13"/>
  <c r="B56" i="13"/>
  <c r="D55" i="13"/>
  <c r="B55" i="13"/>
  <c r="B2" i="4"/>
  <c r="B3" i="4"/>
  <c r="B2" i="3"/>
  <c r="B3" i="3"/>
  <c r="B2" i="2"/>
  <c r="B3" i="2"/>
  <c r="B2" i="1"/>
  <c r="B3" i="1"/>
  <c r="F58" i="13" l="1"/>
  <c r="D19" i="2" s="1"/>
  <c r="F60" i="13"/>
  <c r="E18" i="4" s="1"/>
  <c r="F59" i="13"/>
  <c r="D21" i="3" s="1"/>
  <c r="F57" i="13"/>
  <c r="D122" i="1" s="1"/>
  <c r="F56" i="13"/>
  <c r="D100" i="1" s="1"/>
  <c r="F55" i="13"/>
  <c r="D17" i="1" s="1"/>
  <c r="C13" i="13"/>
  <c r="C12" i="13"/>
  <c r="C11" i="13"/>
  <c r="C16" i="13" l="1"/>
  <c r="C17" i="13"/>
  <c r="B5" i="4" l="1"/>
  <c r="B4" i="4"/>
  <c r="B5" i="3"/>
  <c r="B4" i="3"/>
  <c r="B5" i="2"/>
  <c r="B4" i="2"/>
  <c r="B5" i="1"/>
  <c r="B4" i="1"/>
  <c r="C15" i="13" l="1"/>
  <c r="F12" i="13" l="1"/>
  <c r="C18" i="4"/>
  <c r="F11" i="13" s="1"/>
  <c r="F13" i="13" l="1"/>
  <c r="B17" i="13"/>
  <c r="B100" i="1"/>
  <c r="B16" i="13" s="1"/>
  <c r="B17" i="1"/>
  <c r="B15" i="13" s="1"/>
  <c r="B21" i="3" l="1"/>
  <c r="B13" i="13" s="1"/>
  <c r="B19" i="2"/>
  <c r="B12" i="13" s="1"/>
  <c r="B11" i="13" l="1"/>
  <c r="B1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<sst xmlns="http://schemas.openxmlformats.org/spreadsheetml/2006/main" count="488" uniqueCount="255">
  <si>
    <t>Chief Executive Expenses, Gifts and Benefits Disclosure - summary &amp; sign-off*</t>
  </si>
  <si>
    <t xml:space="preserve">Organisation Name </t>
  </si>
  <si>
    <t>Ministry for Pacific Peoples</t>
  </si>
  <si>
    <t>Chief Executive**</t>
  </si>
  <si>
    <t>Gerardine Clifford-Lidstone</t>
  </si>
  <si>
    <t>Disclosure period start***</t>
  </si>
  <si>
    <t>Disclosure period end***</t>
  </si>
  <si>
    <t>Agency totals check</t>
  </si>
  <si>
    <t>Chief Executive approval****</t>
  </si>
  <si>
    <t>This disclosure has been approved by the Chief Executive</t>
  </si>
  <si>
    <t>Other sign-off****</t>
  </si>
  <si>
    <t>Financial Controller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</si>
  <si>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</si>
  <si>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</si>
  <si>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</si>
  <si>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</si>
  <si>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</si>
  <si>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</si>
  <si>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</si>
  <si>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</si>
  <si>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</si>
  <si>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</si>
  <si>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</si>
  <si>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</si>
  <si>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</si>
  <si>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</si>
  <si>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</si>
  <si>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</si>
  <si>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</si>
  <si>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</si>
  <si>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</si>
  <si>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</si>
  <si>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</si>
  <si>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</si>
  <si>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</si>
  <si>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</si>
  <si>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</si>
  <si>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</si>
  <si>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</si>
  <si>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</si>
  <si>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</si>
  <si>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</si>
  <si>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</si>
  <si>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</si>
  <si>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</si>
  <si>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</si>
  <si>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</si>
  <si>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</si>
  <si>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</si>
  <si>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</si>
  <si>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</si>
  <si>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</si>
  <si>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</si>
  <si>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</si>
  <si>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</si>
  <si>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</si>
  <si>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</si>
  <si>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</si>
  <si>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</si>
  <si>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</si>
  <si>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</si>
  <si>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</si>
  <si>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</si>
  <si>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</si>
  <si>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</si>
  <si>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</si>
  <si>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</si>
  <si>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</si>
  <si>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</si>
  <si>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</si>
  <si>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</si>
  <si>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</si>
  <si>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</si>
  <si>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</si>
  <si>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</si>
  <si>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</si>
  <si>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</si>
  <si>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Accommodation</t>
  </si>
  <si>
    <t>Meals (1 person)</t>
  </si>
  <si>
    <t>Fiji, Tonga, Solomon Islands</t>
  </si>
  <si>
    <t>Subtotal - international travel</t>
  </si>
  <si>
    <r>
      <t xml:space="preserve">Domestic Travel   </t>
    </r>
    <r>
      <rPr>
        <sz val="12"/>
        <color theme="0"/>
        <rFont val="Arial"/>
        <family val="2"/>
      </rPr>
      <t xml:space="preserve"> (within NZ, including travel to and from local airport)</t>
    </r>
  </si>
  <si>
    <t>Airfare</t>
  </si>
  <si>
    <t>Auckland</t>
  </si>
  <si>
    <t>Car Rental</t>
  </si>
  <si>
    <t>Rangiriri</t>
  </si>
  <si>
    <t>Taxi</t>
  </si>
  <si>
    <t>Christchurch</t>
  </si>
  <si>
    <t>Wellington</t>
  </si>
  <si>
    <t>Wellington to Timaru</t>
  </si>
  <si>
    <t>Christchurch to Wellington</t>
  </si>
  <si>
    <t>Wellington to Auckland</t>
  </si>
  <si>
    <t>Hamilton</t>
  </si>
  <si>
    <t>Hamilton to Auckland</t>
  </si>
  <si>
    <t>Auckland to Wellington</t>
  </si>
  <si>
    <t>Naumi Auckland Airport for Conference of Pacific Education Ministers</t>
  </si>
  <si>
    <t>Ramada Suites by Wyndham Manukau for Whanau Ora conference</t>
  </si>
  <si>
    <t>Parking</t>
  </si>
  <si>
    <t>Meals (2 person)</t>
  </si>
  <si>
    <t>Meals (4 person)</t>
  </si>
  <si>
    <t>Hawke's Bay</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</si>
  <si>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</si>
  <si>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</si>
  <si>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</si>
  <si>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</si>
  <si>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Uber</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</si>
  <si>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</si>
  <si>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</si>
  <si>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</si>
  <si>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</si>
  <si>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</si>
  <si>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</si>
  <si>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</si>
  <si>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</si>
  <si>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</si>
  <si>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</si>
  <si>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</si>
  <si>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</si>
  <si>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</si>
  <si>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</si>
  <si>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</si>
  <si>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</si>
  <si>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</si>
  <si>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</si>
  <si>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</si>
  <si>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</si>
  <si>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</si>
  <si>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</si>
  <si>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Work Mobile phone costs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</si>
  <si>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</si>
  <si>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</si>
  <si>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</si>
  <si>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</si>
  <si>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</si>
  <si>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</si>
  <si>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</si>
  <si>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</si>
  <si>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</si>
  <si>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</si>
  <si>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</si>
  <si>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Gift basket miscellaneous items</t>
  </si>
  <si>
    <t>Pacifica National Executive</t>
  </si>
  <si>
    <t>Framed Tivaevae</t>
  </si>
  <si>
    <t>CIDANZ</t>
  </si>
  <si>
    <t>Miscellaneous cultural items</t>
  </si>
  <si>
    <t>Cause Collective</t>
  </si>
  <si>
    <t>Panikeke Giftbox</t>
  </si>
  <si>
    <t>Whitireia/Te Pukenga</t>
  </si>
  <si>
    <t>Framed photograph</t>
  </si>
  <si>
    <t>Oamaru Pacific Island Community Group</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</si>
  <si>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</si>
  <si>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</si>
  <si>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</si>
  <si>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</si>
  <si>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</si>
  <si>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</si>
  <si>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Breakfast meeting with Vice Chancellor AUT</t>
  </si>
  <si>
    <t>Heartland Ambassador Hotel Hamilton, Housing meeting with K'aute Pasifika</t>
  </si>
  <si>
    <t>Travel to Victoria University for Samoan Language Week Flag raising ceremony</t>
  </si>
  <si>
    <t>Travel from Victoria University to Parliament for meeting with the Minister</t>
  </si>
  <si>
    <t>Travel from Victoria University Pasifika Graduation Celebration to home</t>
  </si>
  <si>
    <t>Travel from home to breakfast meeting with PACIFICA women</t>
  </si>
  <si>
    <t>Travel from Vision West meeting to Te Aorerekura Annual Hui at Westpac Stadium</t>
  </si>
  <si>
    <t>Travel from Te Aorerekura Annual Hui at Westpac Stadium to Women in Public Service TSB arena</t>
  </si>
  <si>
    <t>Travel from Vaine Orama Victoria University event to home</t>
  </si>
  <si>
    <t>Travel to accommodation in Christchurch, Merivale for Post Budget breakfast</t>
  </si>
  <si>
    <t>Travel to breakfast meeting with PACIFICA</t>
  </si>
  <si>
    <t>Travel to Economic CE Meeting at MBIE</t>
  </si>
  <si>
    <t>Travel to Avis Car rental for travel to Levin for PSLT retreat</t>
  </si>
  <si>
    <t>16/04 - 21/04/2023</t>
  </si>
  <si>
    <t xml:space="preserve">Accommodation in Fiji (1 night), Tonga (2 nights), Solomon Islands (2 nights) for Pacific Mission </t>
  </si>
  <si>
    <t>Meal costs for the Pacific Mission in Fiji, Tonga, Solomon Islands</t>
  </si>
  <si>
    <t>Wellington to Auckland return</t>
  </si>
  <si>
    <t>Travel to hotel for visit with Church leaders and Pacific Mission</t>
  </si>
  <si>
    <t>Cancelled accommodation but unable to recover cost due to late cancellation</t>
  </si>
  <si>
    <t>Wellington to Hawke's Bay return</t>
  </si>
  <si>
    <t>Wellington to Christchurch return</t>
  </si>
  <si>
    <t>Auckland to Wellington post memorial of Princess Mele Siu'ilikutapu Fotofili of Tonga and Pasifika Success Celebration</t>
  </si>
  <si>
    <t>Car rental in Auckland for memorial of Princess Mele Siu'ilikutapu Fotofili of Tonga and Pasifika Success Celebration</t>
  </si>
  <si>
    <t>Car rental to Women in Leadership Summit and Vision West</t>
  </si>
  <si>
    <t>Population Agency CE Meeting lunch catering</t>
  </si>
  <si>
    <t>Taxi to visit with Church leaders and Pacific Mission</t>
  </si>
  <si>
    <t>Taxi to Minister Accommodation for travel to Whenuapai for Pacific Mission</t>
  </si>
  <si>
    <t>Taxi from WLG Airport to Office after Women in Business and Sport Leadership Breakfast</t>
  </si>
  <si>
    <t>Christchurch to Auckland</t>
  </si>
  <si>
    <t>Taxi from Wellingtn Airport to Office after Budget Breakfast</t>
  </si>
  <si>
    <t>Taxi from AKL Airport to Polyfest</t>
  </si>
  <si>
    <t>AirfareWLG-AKL-WLG for Conference of Pacific Education Ministers</t>
  </si>
  <si>
    <t>Sudima AKL City for visit with Church leaders and the Pacific Mission</t>
  </si>
  <si>
    <t>Accommodation in AKL following Pacific Mission</t>
  </si>
  <si>
    <t>Office to WLG Airport for memorial of Princess Mele Siu'ilikutapu Fotofili of Tonga and Pasifika Success Celebration</t>
  </si>
  <si>
    <t>Taxi to WLG airport from home for Women in Leadership Summit and Vision West</t>
  </si>
  <si>
    <t>Parking - Women in Leadership Summit</t>
  </si>
  <si>
    <t>Car rental - Fatafata Mafana Celebration</t>
  </si>
  <si>
    <t>Taxi from Home to WLG Airport for  Oceania Career Academy Graduation</t>
  </si>
  <si>
    <t>AKL-WLG</t>
  </si>
  <si>
    <t>Taxi from Office to WLG Airport for Pacific contingent for annual Poukai visit King Tuheitia with Hon Aupito</t>
  </si>
  <si>
    <t>Airfare WLG-AKL for Whanau Ora Conference</t>
  </si>
  <si>
    <t>Airfare AKL-WLG for Whanau Ora conference</t>
  </si>
  <si>
    <t>Airfare WLG-WKL-WLG for Stakeholder and Community Visits &amp; Pacific Mission</t>
  </si>
  <si>
    <t>Taxi to Hotel in AKL for Pacific Mission</t>
  </si>
  <si>
    <t>Taxi to AKL Airport for Pacific Mission</t>
  </si>
  <si>
    <t>Taxi from Home to WLG Airport for Pacific Business Hub Meeting</t>
  </si>
  <si>
    <t>Airfare WLG-AKL-WLG for Meetings with Pacific Business Hub</t>
  </si>
  <si>
    <t>Taxi from Airport to Home for Pacific Business Hub</t>
  </si>
  <si>
    <t>Taxi from Home to WLG Airport for Meetings with community impacted by flooding and Church Leaders</t>
  </si>
  <si>
    <t>Taxi from Home to WLG Airport for South Pacific Tourism Event</t>
  </si>
  <si>
    <t xml:space="preserve">Airfare CHC-AKL for South Pacific Tourism Exchange </t>
  </si>
  <si>
    <t>Airfare WLG-AKL-WLG for Women in Business and Sport Leadership Breakfast</t>
  </si>
  <si>
    <t>Airfare WLG-CHC-WLG for Post Budget Breakfast</t>
  </si>
  <si>
    <t>Holiday Inn Auckland Airport for Memorial of Princess Mele Siu'ilikutapu Fotofili of Tonga and Pasifika Success Celebration</t>
  </si>
  <si>
    <t>Wellington to Auckland for Memorial of Princess Mele Siu'ilikutapu Fotofili of Tonga and Pasifika Success Celebration</t>
  </si>
  <si>
    <t>Airfare WLG-AKL-WLG for Women in Leadership Summit and Vision West</t>
  </si>
  <si>
    <t>Taxi from WLG airport to home for Women in Leadership Summit and Vision West</t>
  </si>
  <si>
    <t>Taxi from Home to WLG Airport for Fatafata Mafana Celebration</t>
  </si>
  <si>
    <t xml:space="preserve">Airfare WLG-AKL-WLG for Fatafata Mafana Celebration </t>
  </si>
  <si>
    <t>Airfare AKL-WLG for Oceania Career Academy Graduation</t>
  </si>
  <si>
    <t>Car rental for Pacific contingent for annual Poukai visit King Tuheitia with Hon Aupito</t>
  </si>
  <si>
    <t>Car rental for visits to K'aute Pasifika, Cause Collective and Cook Islands Development Agency NZ</t>
  </si>
  <si>
    <t>Wellington to Hamilton and Auckland to Wellington</t>
  </si>
  <si>
    <t xml:space="preserve">Airfare WLK-HLZ &amp; AKL-WLG for K'aute Pasifika, Cause Collective and Cook Islands Development Agency NZ visits </t>
  </si>
  <si>
    <t>Travel to Govt. Womens Network Annual Report Launch</t>
  </si>
  <si>
    <t>Travel home post Budget Announcement &amp; Social Sector Lock-Up</t>
  </si>
  <si>
    <t xml:space="preserve">Travel for Marsden Project in Evaluation </t>
  </si>
  <si>
    <t>Travel from Office to Pasifika Graduation Celebration @ Vic Uni</t>
  </si>
  <si>
    <t>Travel home post external dinner meeting</t>
  </si>
  <si>
    <t>Airfare WLG-AKL-WLG for Cyclone affected areas and Pacific Response with Minister Edmonds visits</t>
  </si>
  <si>
    <t>Airfare WLG-AKL-WLG for Pacific contingent for annual Poukai visit King Tuheitia with Hon Aupito</t>
  </si>
  <si>
    <t>Taxi from Office to WLG Airport for Church Leader &amp; Pacific Mission</t>
  </si>
  <si>
    <t>Taxi from WLG Airport to Home after Whanau Ora Conference</t>
  </si>
  <si>
    <t>Taxi from Home to WLG Airport for Whanau Ora Conference</t>
  </si>
  <si>
    <t>Taxi from WLG Airport to Office after Conference of Pacific Education Mnisters</t>
  </si>
  <si>
    <t>Taxi form Home to WLG Airport for Conference of Pacific Education Ministers</t>
  </si>
  <si>
    <t>Airfare ALG-AKL-WLG for Polyfest</t>
  </si>
  <si>
    <t>Taxi from AKL Airport to Manukau Office for Toloa Schlorship Awards</t>
  </si>
  <si>
    <t>Airfare WLG-AKL-WLG for Toloa Scholarship Awards</t>
  </si>
  <si>
    <t>Taxi home from WLG Airport afterTupu Aotearoa Launch</t>
  </si>
  <si>
    <t>Airfare CHC-WLG after Tupu Aotearoa launch</t>
  </si>
  <si>
    <t>Airfare WLG-TIM for Tupu Aotearoa Launch</t>
  </si>
  <si>
    <t>Taxi from Home to ALG Airport forTupu Aotearoa Launch</t>
  </si>
  <si>
    <t>Taxi from WLG Airport to Office after Toloa Schlorship Awards</t>
  </si>
  <si>
    <t>Taxi to CHC Airport for Toloa Scholarship Awards</t>
  </si>
  <si>
    <t>Taxi to Hotel for Toloa Scholarship Awards</t>
  </si>
  <si>
    <t>Airfare CHC-WLG after Toloa Scholarship Awards</t>
  </si>
  <si>
    <t>Taxi from WLG Airport to Home after Pacific contingent for annual Poukai visit King Tuheitia with Hon Aupito</t>
  </si>
  <si>
    <t>Taxi from Home to WLG airport for Toloa Scholarship Awards</t>
  </si>
  <si>
    <t>Hotel in CHC for Toloa Scholarship Awards</t>
  </si>
  <si>
    <t>Proximity Apartments, Manukau for Toloa Scholarship Awards</t>
  </si>
  <si>
    <t>Taxi Manukau to AKL Airport after Toloa Schlorship Awards</t>
  </si>
  <si>
    <t>Taxi from Office to WLG Airport for K'aute Pasifika Trust</t>
  </si>
  <si>
    <t>Airfare WLG-NPW-WLG for Meetings with community impacted by flooding and Church Leaders</t>
  </si>
  <si>
    <t>Parking for meeting with Church and Community Leader in Hawke's Bay</t>
  </si>
  <si>
    <t>Taxi from WLG Airport to Home after Fatafata Mafana Celebration</t>
  </si>
  <si>
    <t>Airfare WLG-AKL for Oceania Career Academy Graduation</t>
  </si>
  <si>
    <t>Parking for Oceania Career Academy Graduation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</si>
</sst>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diagonal/>
    </border>
    <border>
      <left style="thin">
        <color theme="0" tint="-0.24994659260841701"/>
      </left>
      <right style="medium">
        <color indexed="64"/>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51">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4" fillId="0" borderId="0" xfId="0" applyFont="1" applyAlignment="1" applyProtection="1">
      <alignment wrapText="1"/>
      <protection locked="0"/>
    </xf>
    <xf numFmtId="0" fontId="11" fillId="10" borderId="11" xfId="0" applyFont="1" applyFill="1" applyBorder="1" applyAlignment="1" applyProtection="1">
      <alignment vertical="center" wrapText="1"/>
      <protection locked="0"/>
    </xf>
    <xf numFmtId="0" fontId="11" fillId="10" borderId="0" xfId="0" applyFont="1" applyFill="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12" xfId="0" applyFont="1" applyFill="1" applyBorder="1" applyAlignment="1" applyProtection="1">
      <alignment vertical="center" wrapText="1"/>
      <protection locked="0"/>
    </xf>
    <xf numFmtId="0" fontId="11" fillId="10" borderId="15" xfId="0" applyFont="1" applyFill="1" applyBorder="1" applyAlignment="1" applyProtection="1">
      <alignment vertical="center" wrapText="1"/>
      <protection locked="0"/>
    </xf>
    <xf numFmtId="164" fontId="11" fillId="10" borderId="14" xfId="0" applyNumberFormat="1" applyFont="1" applyFill="1" applyBorder="1" applyAlignment="1" applyProtection="1">
      <alignment vertical="center" wrapText="1"/>
      <protection locked="0"/>
    </xf>
    <xf numFmtId="0" fontId="11" fillId="10" borderId="16" xfId="0" applyFont="1" applyFill="1" applyBorder="1" applyAlignment="1" applyProtection="1">
      <alignment vertical="center" wrapText="1"/>
      <protection locked="0"/>
    </xf>
    <xf numFmtId="0" fontId="14" fillId="2" borderId="0" xfId="0" applyFont="1" applyFill="1" applyAlignment="1">
      <alignment horizontal="left" vertical="center" wrapText="1" readingOrder="1"/>
    </xf>
    <xf numFmtId="167" fontId="11" fillId="10" borderId="3" xfId="0" applyNumberFormat="1" applyFont="1" applyFill="1" applyBorder="1" applyAlignment="1" applyProtection="1">
      <alignment horizontal="left" vertical="center" wrapText="1"/>
      <protection locked="0"/>
    </xf>
    <xf numFmtId="167" fontId="11" fillId="9" borderId="7" xfId="0" applyNumberFormat="1" applyFont="1" applyFill="1" applyBorder="1" applyAlignment="1" applyProtection="1">
      <alignment horizontal="left" vertical="center" wrapText="1"/>
      <protection locked="0"/>
    </xf>
    <xf numFmtId="0" fontId="0" fillId="0" borderId="0" xfId="0" applyAlignment="1">
      <alignment horizontal="left" wrapText="1"/>
    </xf>
    <xf numFmtId="0" fontId="15" fillId="3" borderId="0" xfId="0" applyFont="1" applyFill="1" applyAlignment="1">
      <alignment horizontal="left" vertical="center" wrapText="1" readingOrder="1"/>
    </xf>
    <xf numFmtId="0" fontId="4" fillId="0" borderId="0" xfId="0" applyFont="1" applyAlignment="1">
      <alignment horizontal="left" wrapText="1"/>
    </xf>
    <xf numFmtId="0" fontId="0" fillId="0" borderId="0" xfId="0" applyAlignment="1">
      <alignment horizontal="left" vertical="top" wrapText="1"/>
    </xf>
    <xf numFmtId="167" fontId="11" fillId="9" borderId="3" xfId="0" applyNumberFormat="1" applyFont="1" applyFill="1" applyBorder="1" applyAlignment="1" applyProtection="1">
      <alignment horizontal="left" vertical="center" wrapText="1"/>
      <protection locked="0"/>
    </xf>
    <xf numFmtId="167" fontId="11" fillId="10" borderId="10" xfId="0" applyNumberFormat="1" applyFont="1" applyFill="1" applyBorder="1" applyAlignment="1" applyProtection="1">
      <alignment horizontal="left" vertical="center" wrapText="1"/>
      <protection locked="0"/>
    </xf>
    <xf numFmtId="164" fontId="16" fillId="3" borderId="0" xfId="0" applyNumberFormat="1" applyFont="1" applyFill="1" applyAlignment="1">
      <alignment vertical="center" wrapText="1"/>
    </xf>
    <xf numFmtId="0" fontId="11" fillId="10" borderId="0" xfId="0" applyFont="1" applyFill="1" applyAlignment="1" applyProtection="1">
      <alignment wrapText="1"/>
      <protection locked="0"/>
    </xf>
    <xf numFmtId="167" fontId="11" fillId="3" borderId="3" xfId="0" applyNumberFormat="1" applyFont="1" applyFill="1" applyBorder="1" applyAlignment="1" applyProtection="1">
      <alignment horizontal="left" vertical="center" wrapText="1"/>
      <protection locked="0"/>
    </xf>
    <xf numFmtId="167" fontId="11" fillId="10" borderId="13" xfId="0" applyNumberFormat="1" applyFont="1" applyFill="1" applyBorder="1" applyAlignment="1" applyProtection="1">
      <alignment horizontal="left" vertical="center" wrapText="1"/>
      <protection locked="0"/>
    </xf>
    <xf numFmtId="164" fontId="15" fillId="3" borderId="0" xfId="0" applyNumberFormat="1" applyFont="1" applyFill="1" applyAlignment="1">
      <alignment vertical="center" wrapText="1"/>
    </xf>
    <xf numFmtId="0" fontId="12" fillId="3" borderId="0" xfId="0" applyFont="1" applyFill="1" applyAlignment="1">
      <alignment wrapText="1"/>
    </xf>
    <xf numFmtId="0" fontId="0" fillId="0" borderId="0" xfId="0" applyAlignment="1">
      <alignment horizontal="left"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tabSelected="1" zoomScale="130" zoomScaleNormal="130" workbookViewId="0">
      <selection sqref="A1:F1"/>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3" t="s">
        <v>0</v>
      </c>
      <c r="B1" s="133"/>
      <c r="C1" s="133"/>
      <c r="D1" s="133"/>
      <c r="E1" s="133"/>
      <c r="F1" s="133"/>
      <c r="G1" s="17"/>
      <c r="H1" s="17"/>
      <c r="I1" s="17"/>
      <c r="J1" s="17"/>
      <c r="K1" s="17"/>
    </row>
    <row r="2" spans="1:11" ht="21" customHeight="1" x14ac:dyDescent="0.35">
      <c r="A2" s="3" t="s">
        <v>1</v>
      </c>
      <c r="B2" s="134" t="s">
        <v>2</v>
      </c>
      <c r="C2" s="134"/>
      <c r="D2" s="134"/>
      <c r="E2" s="134"/>
      <c r="F2" s="134"/>
      <c r="G2" s="17"/>
      <c r="H2" s="17"/>
      <c r="I2" s="17"/>
      <c r="J2" s="17"/>
      <c r="K2" s="17"/>
    </row>
    <row r="3" spans="1:11" ht="21" customHeight="1" x14ac:dyDescent="0.35">
      <c r="A3" s="3" t="s">
        <v>3</v>
      </c>
      <c r="B3" s="134" t="s">
        <v>4</v>
      </c>
      <c r="C3" s="134"/>
      <c r="D3" s="134"/>
      <c r="E3" s="134"/>
      <c r="F3" s="134"/>
      <c r="G3" s="17"/>
      <c r="H3" s="17"/>
      <c r="I3" s="17"/>
      <c r="J3" s="17"/>
      <c r="K3" s="17"/>
    </row>
    <row r="4" spans="1:11" ht="21" customHeight="1" x14ac:dyDescent="0.35">
      <c r="A4" s="3" t="s">
        <v>5</v>
      </c>
      <c r="B4" s="135">
        <v>44958</v>
      </c>
      <c r="C4" s="135"/>
      <c r="D4" s="135"/>
      <c r="E4" s="135"/>
      <c r="F4" s="135"/>
      <c r="G4" s="17"/>
      <c r="H4" s="17"/>
      <c r="I4" s="17"/>
      <c r="J4" s="17"/>
      <c r="K4" s="17"/>
    </row>
    <row r="5" spans="1:11" ht="21" customHeight="1" x14ac:dyDescent="0.35">
      <c r="A5" s="3" t="s">
        <v>6</v>
      </c>
      <c r="B5" s="135">
        <v>45107</v>
      </c>
      <c r="C5" s="135"/>
      <c r="D5" s="135"/>
      <c r="E5" s="135"/>
      <c r="F5" s="135"/>
      <c r="G5" s="17"/>
      <c r="H5" s="17"/>
      <c r="I5" s="17"/>
      <c r="J5" s="17"/>
      <c r="K5" s="17"/>
    </row>
    <row r="6" spans="1:11" ht="21" customHeight="1" x14ac:dyDescent="0.35">
      <c r="A6" s="3" t="s">
        <v>7</v>
      </c>
      <c r="B6" s="132" t="str">
        <f>IF(AND(Travel!B7&lt;&gt;A30,Hospitality!B7&lt;&gt;A30,'All other expenses'!B7&lt;&gt;A30,'Gifts and benefits'!B7&lt;&gt;A30),A31,IF(AND(Travel!B7=A30,Hospitality!B7=A30,'All other expenses'!B7=A30,'Gifts and benefits'!B7=A30),A33,A32))</f>
        <v>Data and totals checked on all sheets</v>
      </c>
      <c r="C6" s="132"/>
      <c r="D6" s="132"/>
      <c r="E6" s="132"/>
      <c r="F6" s="132"/>
      <c r="G6" s="23"/>
      <c r="H6" s="17"/>
      <c r="I6" s="17"/>
      <c r="J6" s="17"/>
      <c r="K6" s="17"/>
    </row>
    <row r="7" spans="1:11" ht="21" customHeight="1" x14ac:dyDescent="0.35">
      <c r="A7" s="3" t="s">
        <v>8</v>
      </c>
      <c r="B7" s="131" t="s">
        <v>9</v>
      </c>
      <c r="C7" s="131"/>
      <c r="D7" s="131"/>
      <c r="E7" s="131"/>
      <c r="F7" s="131"/>
      <c r="G7" s="23"/>
      <c r="H7" s="17"/>
      <c r="I7" s="17"/>
      <c r="J7" s="17"/>
      <c r="K7" s="17"/>
    </row>
    <row r="8" spans="1:11" ht="21" customHeight="1" x14ac:dyDescent="0.35">
      <c r="A8" s="3" t="s">
        <v>10</v>
      </c>
      <c r="B8" s="131" t="s">
        <v>11</v>
      </c>
      <c r="C8" s="131"/>
      <c r="D8" s="131"/>
      <c r="E8" s="131"/>
      <c r="F8" s="131"/>
      <c r="G8" s="23"/>
      <c r="H8" s="17"/>
      <c r="I8" s="17"/>
      <c r="J8" s="17"/>
      <c r="K8" s="17"/>
    </row>
    <row r="9" spans="1:11" ht="66.75" customHeight="1" x14ac:dyDescent="0.35">
      <c r="A9" s="130" t="s">
        <v>12</v>
      </c>
      <c r="B9" s="130"/>
      <c r="C9" s="130"/>
      <c r="D9" s="130"/>
      <c r="E9" s="130"/>
      <c r="F9" s="130"/>
      <c r="G9" s="23"/>
      <c r="H9" s="17"/>
      <c r="I9" s="17"/>
      <c r="J9" s="17"/>
      <c r="K9" s="17"/>
    </row>
    <row r="10" spans="1:11" s="72" customFormat="1" ht="36" customHeight="1" x14ac:dyDescent="0.4">
      <c r="A10" s="66" t="s">
        <v>13</v>
      </c>
      <c r="B10" s="67" t="s">
        <v>14</v>
      </c>
      <c r="C10" s="67" t="s">
        <v>15</v>
      </c>
      <c r="D10" s="68"/>
      <c r="E10" s="69" t="s">
        <v>16</v>
      </c>
      <c r="F10" s="70" t="s">
        <v>17</v>
      </c>
      <c r="G10" s="71"/>
      <c r="H10" s="71"/>
      <c r="I10" s="71"/>
      <c r="J10" s="71"/>
      <c r="K10" s="71"/>
    </row>
    <row r="11" spans="1:11" ht="27.75" customHeight="1" x14ac:dyDescent="0.4">
      <c r="A11" s="8" t="s">
        <v>18</v>
      </c>
      <c r="B11" s="42">
        <f>B15+B16+B17</f>
        <v>16901.060000000001</v>
      </c>
      <c r="C11" s="48" t="str">
        <f>IF(Travel!B6="",A34,Travel!B6)</f>
        <v>Figures exclude GST</v>
      </c>
      <c r="D11" s="6"/>
      <c r="E11" s="8" t="s">
        <v>19</v>
      </c>
      <c r="F11" s="31">
        <f>'Gifts and benefits'!C18</f>
        <v>5</v>
      </c>
      <c r="G11" s="29"/>
      <c r="H11" s="29"/>
      <c r="I11" s="29"/>
      <c r="J11" s="29"/>
      <c r="K11" s="29"/>
    </row>
    <row r="12" spans="1:11" ht="27.75" customHeight="1" x14ac:dyDescent="0.4">
      <c r="A12" s="8" t="s">
        <v>20</v>
      </c>
      <c r="B12" s="42">
        <f>Hospitality!B19</f>
        <v>0</v>
      </c>
      <c r="C12" s="48" t="str">
        <f>IF(Hospitality!B6="",A34,Hospitality!B6)</f>
        <v>Figures exclude GST</v>
      </c>
      <c r="D12" s="6"/>
      <c r="E12" s="8" t="s">
        <v>21</v>
      </c>
      <c r="F12" s="31">
        <f>'Gifts and benefits'!C19</f>
        <v>5</v>
      </c>
      <c r="G12" s="29"/>
      <c r="H12" s="29"/>
      <c r="I12" s="29"/>
      <c r="J12" s="29"/>
      <c r="K12" s="29"/>
    </row>
    <row r="13" spans="1:11" ht="27.75" customHeight="1" x14ac:dyDescent="0.35">
      <c r="A13" s="8" t="s">
        <v>22</v>
      </c>
      <c r="B13" s="42">
        <f>'All other expenses'!B21</f>
        <v>212.04999999999998</v>
      </c>
      <c r="C13" s="48" t="str">
        <f>IF('All other expenses'!B6="",A34,'All other expenses'!B6)</f>
        <v>Figures exclude GST</v>
      </c>
      <c r="D13" s="6"/>
      <c r="E13" s="8" t="s">
        <v>23</v>
      </c>
      <c r="F13" s="31">
        <f>'Gifts and benefits'!C20</f>
        <v>0</v>
      </c>
      <c r="G13" s="17"/>
      <c r="H13" s="17"/>
      <c r="I13" s="17"/>
      <c r="J13" s="17"/>
      <c r="K13" s="17"/>
    </row>
    <row r="14" spans="1:11" ht="12.75" customHeight="1" x14ac:dyDescent="0.35">
      <c r="A14" s="7"/>
      <c r="B14" s="43"/>
      <c r="C14" s="49"/>
      <c r="D14" s="32"/>
      <c r="E14" s="6"/>
      <c r="F14" s="33"/>
      <c r="G14" s="17"/>
      <c r="H14" s="17"/>
      <c r="I14" s="17"/>
      <c r="J14" s="17"/>
      <c r="K14" s="17"/>
    </row>
    <row r="15" spans="1:11" ht="27.75" customHeight="1" x14ac:dyDescent="0.35">
      <c r="A15" s="9" t="s">
        <v>24</v>
      </c>
      <c r="B15" s="44">
        <f>Travel!B17</f>
        <v>2236.34</v>
      </c>
      <c r="C15" s="50" t="str">
        <f>C11</f>
        <v>Figures exclude GST</v>
      </c>
      <c r="D15" s="6"/>
      <c r="E15" s="6"/>
      <c r="F15" s="33"/>
      <c r="G15" s="17"/>
      <c r="H15" s="17"/>
      <c r="I15" s="17"/>
      <c r="J15" s="17"/>
      <c r="K15" s="17"/>
    </row>
    <row r="16" spans="1:11" ht="27.75" customHeight="1" x14ac:dyDescent="0.35">
      <c r="A16" s="9" t="s">
        <v>25</v>
      </c>
      <c r="B16" s="44">
        <f>Travel!B100</f>
        <v>14407.85</v>
      </c>
      <c r="C16" s="50" t="str">
        <f>C11</f>
        <v>Figures exclude GST</v>
      </c>
      <c r="D16" s="34"/>
      <c r="E16" s="6"/>
      <c r="F16" s="35"/>
      <c r="G16" s="17"/>
      <c r="H16" s="17"/>
      <c r="I16" s="17"/>
      <c r="J16" s="17"/>
      <c r="K16" s="17"/>
    </row>
    <row r="17" spans="1:11" ht="27.75" customHeight="1" x14ac:dyDescent="0.35">
      <c r="A17" s="9" t="s">
        <v>26</v>
      </c>
      <c r="B17" s="44">
        <f>Travel!B122</f>
        <v>256.87</v>
      </c>
      <c r="C17" s="50" t="str">
        <f>C11</f>
        <v>Figures exclude GST</v>
      </c>
      <c r="D17" s="6"/>
      <c r="E17" s="6"/>
      <c r="F17" s="35"/>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27</v>
      </c>
      <c r="B19" s="19"/>
      <c r="C19" s="17"/>
      <c r="D19" s="17"/>
      <c r="E19" s="17"/>
      <c r="F19" s="17"/>
      <c r="G19" s="17"/>
      <c r="H19" s="17"/>
      <c r="I19" s="17"/>
      <c r="J19" s="17"/>
      <c r="K19" s="17"/>
    </row>
    <row r="20" spans="1:11" x14ac:dyDescent="0.35">
      <c r="A20" s="20" t="s">
        <v>28</v>
      </c>
      <c r="D20" s="17"/>
      <c r="E20" s="17"/>
      <c r="F20" s="17"/>
      <c r="G20" s="17"/>
      <c r="H20" s="17"/>
      <c r="I20" s="17"/>
      <c r="J20" s="17"/>
      <c r="K20" s="17"/>
    </row>
    <row r="21" spans="1:11" ht="12.75" customHeight="1" x14ac:dyDescent="0.35">
      <c r="A21" s="20" t="s">
        <v>29</v>
      </c>
      <c r="D21" s="17"/>
      <c r="E21" s="17"/>
      <c r="F21" s="17"/>
      <c r="G21" s="17"/>
      <c r="H21" s="17"/>
      <c r="I21" s="17"/>
      <c r="J21" s="17"/>
      <c r="K21" s="17"/>
    </row>
    <row r="22" spans="1:11" ht="12.75" customHeight="1" x14ac:dyDescent="0.35">
      <c r="A22" s="20" t="s">
        <v>30</v>
      </c>
      <c r="D22" s="17"/>
      <c r="E22" s="17"/>
      <c r="F22" s="17"/>
      <c r="G22" s="17"/>
      <c r="H22" s="17"/>
      <c r="I22" s="17"/>
      <c r="J22" s="17"/>
      <c r="K22" s="17"/>
    </row>
    <row r="23" spans="1:11" ht="12.75" customHeight="1" x14ac:dyDescent="0.35">
      <c r="A23" s="20" t="s">
        <v>31</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32</v>
      </c>
      <c r="B25" s="13"/>
      <c r="C25" s="13"/>
      <c r="D25" s="13"/>
      <c r="E25" s="13"/>
      <c r="F25" s="13"/>
      <c r="G25" s="17"/>
      <c r="H25" s="17"/>
      <c r="I25" s="17"/>
      <c r="J25" s="17"/>
      <c r="K25" s="17"/>
    </row>
    <row r="26" spans="1:11" ht="12.75" hidden="1" customHeight="1" x14ac:dyDescent="0.35">
      <c r="A26" s="11" t="s">
        <v>33</v>
      </c>
      <c r="B26" s="4"/>
      <c r="C26" s="4"/>
      <c r="D26" s="11"/>
      <c r="E26" s="11"/>
      <c r="F26" s="11"/>
      <c r="G26" s="17"/>
      <c r="H26" s="17"/>
      <c r="I26" s="17"/>
      <c r="J26" s="17"/>
      <c r="K26" s="17"/>
    </row>
    <row r="27" spans="1:11" hidden="1" x14ac:dyDescent="0.35">
      <c r="A27" s="10" t="s">
        <v>34</v>
      </c>
      <c r="B27" s="10"/>
      <c r="C27" s="10"/>
      <c r="D27" s="10"/>
      <c r="E27" s="10"/>
      <c r="F27" s="10"/>
      <c r="G27" s="17"/>
      <c r="H27" s="17"/>
      <c r="I27" s="17"/>
      <c r="J27" s="17"/>
      <c r="K27" s="17"/>
    </row>
    <row r="28" spans="1:11" hidden="1" x14ac:dyDescent="0.35">
      <c r="A28" s="10" t="s">
        <v>35</v>
      </c>
      <c r="B28" s="10"/>
      <c r="C28" s="10"/>
      <c r="D28" s="10"/>
      <c r="E28" s="10"/>
      <c r="F28" s="10"/>
      <c r="G28" s="17"/>
      <c r="H28" s="17"/>
      <c r="I28" s="17"/>
      <c r="J28" s="17"/>
      <c r="K28" s="17"/>
    </row>
    <row r="29" spans="1:11" hidden="1" x14ac:dyDescent="0.35">
      <c r="A29" s="11" t="s">
        <v>36</v>
      </c>
      <c r="B29" s="11"/>
      <c r="C29" s="11"/>
      <c r="D29" s="11"/>
      <c r="E29" s="11"/>
      <c r="F29" s="11"/>
      <c r="G29" s="17"/>
      <c r="H29" s="17"/>
      <c r="I29" s="17"/>
      <c r="J29" s="17"/>
      <c r="K29" s="17"/>
    </row>
    <row r="30" spans="1:11" hidden="1" x14ac:dyDescent="0.35">
      <c r="A30" s="11" t="s">
        <v>37</v>
      </c>
      <c r="B30" s="11"/>
      <c r="C30" s="11"/>
      <c r="D30" s="11"/>
      <c r="E30" s="11"/>
      <c r="F30" s="11"/>
      <c r="G30" s="17"/>
      <c r="H30" s="17"/>
      <c r="I30" s="17"/>
      <c r="J30" s="17"/>
      <c r="K30" s="17"/>
    </row>
    <row r="31" spans="1:11" hidden="1" x14ac:dyDescent="0.35">
      <c r="A31" s="10" t="s">
        <v>38</v>
      </c>
      <c r="B31" s="10"/>
      <c r="C31" s="10"/>
      <c r="D31" s="10"/>
      <c r="E31" s="10"/>
      <c r="F31" s="10"/>
      <c r="G31" s="17"/>
      <c r="H31" s="17"/>
      <c r="I31" s="17"/>
      <c r="J31" s="17"/>
      <c r="K31" s="17"/>
    </row>
    <row r="32" spans="1:11" hidden="1" x14ac:dyDescent="0.35">
      <c r="A32" s="10" t="s">
        <v>39</v>
      </c>
      <c r="B32" s="10"/>
      <c r="C32" s="10"/>
      <c r="D32" s="10"/>
      <c r="E32" s="10"/>
      <c r="F32" s="10"/>
      <c r="G32" s="17"/>
      <c r="H32" s="17"/>
      <c r="I32" s="17"/>
      <c r="J32" s="17"/>
      <c r="K32" s="17"/>
    </row>
    <row r="33" spans="1:11" hidden="1" x14ac:dyDescent="0.35">
      <c r="A33" s="10" t="s">
        <v>40</v>
      </c>
      <c r="B33" s="10"/>
      <c r="C33" s="10"/>
      <c r="D33" s="10"/>
      <c r="E33" s="10"/>
      <c r="F33" s="10"/>
      <c r="G33" s="17"/>
      <c r="H33" s="17"/>
      <c r="I33" s="17"/>
      <c r="J33" s="17"/>
      <c r="K33" s="17"/>
    </row>
    <row r="34" spans="1:11" hidden="1" x14ac:dyDescent="0.35">
      <c r="A34" s="11" t="s">
        <v>41</v>
      </c>
      <c r="B34" s="11"/>
      <c r="C34" s="11"/>
      <c r="D34" s="11"/>
      <c r="E34" s="11"/>
      <c r="F34" s="11"/>
      <c r="G34" s="17"/>
      <c r="H34" s="17"/>
      <c r="I34" s="17"/>
      <c r="J34" s="17"/>
      <c r="K34" s="17"/>
    </row>
    <row r="35" spans="1:11" hidden="1" x14ac:dyDescent="0.35">
      <c r="A35" s="11" t="s">
        <v>42</v>
      </c>
      <c r="B35" s="11"/>
      <c r="C35" s="11"/>
      <c r="D35" s="11"/>
      <c r="E35" s="11"/>
      <c r="F35" s="11"/>
      <c r="G35" s="17"/>
      <c r="H35" s="17"/>
      <c r="I35" s="17"/>
      <c r="J35" s="17"/>
      <c r="K35" s="17"/>
    </row>
    <row r="36" spans="1:11" hidden="1" x14ac:dyDescent="0.35">
      <c r="A36" s="10" t="s">
        <v>43</v>
      </c>
      <c r="B36" s="46"/>
      <c r="C36" s="46"/>
      <c r="D36" s="46"/>
      <c r="E36" s="46"/>
      <c r="F36" s="46"/>
      <c r="G36" s="17"/>
      <c r="H36" s="17"/>
      <c r="I36" s="17"/>
      <c r="J36" s="17"/>
      <c r="K36" s="17"/>
    </row>
    <row r="37" spans="1:11" hidden="1" x14ac:dyDescent="0.35">
      <c r="A37" s="10" t="s">
        <v>9</v>
      </c>
      <c r="B37" s="46"/>
      <c r="C37" s="46"/>
      <c r="D37" s="46"/>
      <c r="E37" s="46"/>
      <c r="F37" s="46"/>
      <c r="G37" s="17"/>
      <c r="H37" s="17"/>
      <c r="I37" s="17"/>
      <c r="J37" s="17"/>
      <c r="K37" s="17"/>
    </row>
    <row r="38" spans="1:11" hidden="1" x14ac:dyDescent="0.35">
      <c r="A38" s="10" t="s">
        <v>44</v>
      </c>
      <c r="B38" s="46"/>
      <c r="C38" s="46"/>
      <c r="D38" s="46"/>
      <c r="E38" s="46"/>
      <c r="F38" s="46"/>
      <c r="G38" s="17"/>
      <c r="H38" s="17"/>
      <c r="I38" s="17"/>
      <c r="J38" s="17"/>
      <c r="K38" s="17"/>
    </row>
    <row r="39" spans="1:11" hidden="1" x14ac:dyDescent="0.35">
      <c r="A39" s="11" t="s">
        <v>45</v>
      </c>
      <c r="B39" s="4"/>
      <c r="C39" s="4"/>
      <c r="D39" s="4"/>
      <c r="E39" s="4"/>
      <c r="F39" s="4"/>
      <c r="G39" s="17"/>
      <c r="H39" s="17"/>
      <c r="I39" s="17"/>
      <c r="J39" s="17"/>
      <c r="K39" s="17"/>
    </row>
    <row r="40" spans="1:11" hidden="1" x14ac:dyDescent="0.35">
      <c r="A40" s="4" t="s">
        <v>46</v>
      </c>
      <c r="B40" s="4"/>
      <c r="C40" s="4"/>
      <c r="D40" s="4"/>
      <c r="E40" s="4"/>
      <c r="F40" s="4"/>
      <c r="G40" s="17"/>
      <c r="H40" s="17"/>
      <c r="I40" s="17"/>
      <c r="J40" s="17"/>
      <c r="K40" s="17"/>
    </row>
    <row r="41" spans="1:11" hidden="1" x14ac:dyDescent="0.35">
      <c r="A41" s="4" t="s">
        <v>47</v>
      </c>
      <c r="B41" s="4"/>
      <c r="C41" s="4"/>
      <c r="D41" s="4"/>
      <c r="E41" s="4"/>
      <c r="F41" s="4"/>
      <c r="G41" s="17"/>
      <c r="H41" s="17"/>
      <c r="I41" s="17"/>
      <c r="J41" s="17"/>
      <c r="K41" s="17"/>
    </row>
    <row r="42" spans="1:11" hidden="1" x14ac:dyDescent="0.35">
      <c r="A42" s="4" t="s">
        <v>48</v>
      </c>
      <c r="B42" s="4"/>
      <c r="C42" s="4"/>
      <c r="D42" s="4"/>
      <c r="E42" s="4"/>
      <c r="F42" s="4"/>
      <c r="G42" s="17"/>
      <c r="H42" s="17"/>
      <c r="I42" s="17"/>
      <c r="J42" s="17"/>
      <c r="K42" s="17"/>
    </row>
    <row r="43" spans="1:11" hidden="1" x14ac:dyDescent="0.35">
      <c r="A43" s="4" t="s">
        <v>49</v>
      </c>
      <c r="B43" s="4"/>
      <c r="C43" s="4"/>
      <c r="D43" s="4"/>
      <c r="E43" s="4"/>
      <c r="F43" s="4"/>
      <c r="G43" s="17"/>
      <c r="H43" s="17"/>
      <c r="I43" s="17"/>
      <c r="J43" s="17"/>
      <c r="K43" s="17"/>
    </row>
    <row r="44" spans="1:11" hidden="1" x14ac:dyDescent="0.35">
      <c r="A44" s="4" t="s">
        <v>50</v>
      </c>
      <c r="B44" s="4"/>
      <c r="C44" s="4"/>
      <c r="D44" s="4"/>
      <c r="E44" s="4"/>
      <c r="F44" s="4"/>
      <c r="G44" s="17"/>
      <c r="H44" s="17"/>
      <c r="I44" s="17"/>
      <c r="J44" s="17"/>
      <c r="K44" s="17"/>
    </row>
    <row r="45" spans="1:11" hidden="1" x14ac:dyDescent="0.35">
      <c r="A45" s="47" t="s">
        <v>51</v>
      </c>
      <c r="B45" s="46"/>
      <c r="C45" s="46"/>
      <c r="D45" s="46"/>
      <c r="E45" s="46"/>
      <c r="F45" s="46"/>
      <c r="G45" s="17"/>
      <c r="H45" s="17"/>
      <c r="I45" s="17"/>
      <c r="J45" s="17"/>
      <c r="K45" s="17"/>
    </row>
    <row r="46" spans="1:11" hidden="1" x14ac:dyDescent="0.35">
      <c r="A46" s="46" t="s">
        <v>52</v>
      </c>
      <c r="B46" s="46"/>
      <c r="C46" s="46"/>
      <c r="D46" s="46"/>
      <c r="E46" s="46"/>
      <c r="F46" s="46"/>
      <c r="G46" s="17"/>
      <c r="H46" s="17"/>
      <c r="I46" s="17"/>
      <c r="J46" s="17"/>
      <c r="K46" s="17"/>
    </row>
    <row r="47" spans="1:11" hidden="1" x14ac:dyDescent="0.35">
      <c r="A47" s="36">
        <v>-20000</v>
      </c>
      <c r="B47" s="4"/>
      <c r="C47" s="4"/>
      <c r="D47" s="4"/>
      <c r="E47" s="4"/>
      <c r="F47" s="4"/>
      <c r="G47" s="17"/>
      <c r="H47" s="17"/>
      <c r="I47" s="17"/>
      <c r="J47" s="17"/>
      <c r="K47" s="17"/>
    </row>
    <row r="48" spans="1:11" ht="25.5" hidden="1" x14ac:dyDescent="0.35">
      <c r="A48" s="60" t="s">
        <v>53</v>
      </c>
      <c r="B48" s="46"/>
      <c r="C48" s="46"/>
      <c r="D48" s="46"/>
      <c r="E48" s="46"/>
      <c r="F48" s="46"/>
      <c r="G48" s="17"/>
      <c r="H48" s="17"/>
      <c r="I48" s="17"/>
      <c r="J48" s="17"/>
      <c r="K48" s="17"/>
    </row>
    <row r="49" spans="1:11" ht="25.5" hidden="1" x14ac:dyDescent="0.35">
      <c r="A49" s="60" t="s">
        <v>54</v>
      </c>
      <c r="B49" s="46"/>
      <c r="C49" s="46"/>
      <c r="D49" s="46"/>
      <c r="E49" s="46"/>
      <c r="F49" s="46"/>
      <c r="G49" s="17"/>
      <c r="H49" s="17"/>
      <c r="I49" s="17"/>
      <c r="J49" s="17"/>
      <c r="K49" s="17"/>
    </row>
    <row r="50" spans="1:11" ht="25.5" hidden="1" x14ac:dyDescent="0.35">
      <c r="A50" s="61" t="s">
        <v>55</v>
      </c>
      <c r="B50" s="4"/>
      <c r="C50" s="4"/>
      <c r="D50" s="4"/>
      <c r="E50" s="4"/>
      <c r="F50" s="4"/>
      <c r="G50" s="17"/>
      <c r="H50" s="17"/>
      <c r="I50" s="17"/>
      <c r="J50" s="17"/>
      <c r="K50" s="17"/>
    </row>
    <row r="51" spans="1:11" ht="25.5" hidden="1" x14ac:dyDescent="0.35">
      <c r="A51" s="61" t="s">
        <v>56</v>
      </c>
      <c r="B51" s="4"/>
      <c r="C51" s="4"/>
      <c r="D51" s="4"/>
      <c r="E51" s="4"/>
      <c r="F51" s="4"/>
      <c r="G51" s="17"/>
      <c r="H51" s="17"/>
      <c r="I51" s="17"/>
      <c r="J51" s="17"/>
      <c r="K51" s="17"/>
    </row>
    <row r="52" spans="1:11" ht="38.25" hidden="1" x14ac:dyDescent="0.4">
      <c r="A52" s="61" t="s">
        <v>57</v>
      </c>
      <c r="B52" s="53"/>
      <c r="C52" s="53"/>
      <c r="D52" s="53"/>
      <c r="E52" s="11"/>
      <c r="F52" s="11"/>
      <c r="G52" s="17"/>
      <c r="H52" s="17"/>
      <c r="I52" s="17"/>
      <c r="J52" s="17"/>
      <c r="K52" s="17"/>
    </row>
    <row r="53" spans="1:11" ht="13.15" hidden="1" x14ac:dyDescent="0.4">
      <c r="A53" s="58" t="s">
        <v>58</v>
      </c>
      <c r="B53" s="52"/>
      <c r="C53" s="52"/>
      <c r="D53" s="52"/>
      <c r="E53" s="10"/>
      <c r="F53" s="10" t="b">
        <v>1</v>
      </c>
      <c r="G53" s="17"/>
      <c r="H53" s="17"/>
      <c r="I53" s="17"/>
      <c r="J53" s="17"/>
      <c r="K53" s="17"/>
    </row>
    <row r="54" spans="1:11" ht="13.15" hidden="1" x14ac:dyDescent="0.4">
      <c r="A54" s="59" t="s">
        <v>59</v>
      </c>
      <c r="B54" s="58"/>
      <c r="C54" s="58"/>
      <c r="D54" s="58"/>
      <c r="E54" s="10"/>
      <c r="F54" s="10" t="b">
        <v>0</v>
      </c>
      <c r="G54" s="17"/>
      <c r="H54" s="17"/>
      <c r="I54" s="17"/>
      <c r="J54" s="17"/>
      <c r="K54" s="17"/>
    </row>
    <row r="55" spans="1:11" ht="13.15" hidden="1" x14ac:dyDescent="0.35">
      <c r="A55" s="62"/>
      <c r="B55" s="54">
        <f>COUNT(Travel!B12:B16)</f>
        <v>2</v>
      </c>
      <c r="C55" s="54"/>
      <c r="D55" s="54">
        <f>COUNTIF(Travel!D12:D16,"*")</f>
        <v>2</v>
      </c>
      <c r="E55" s="55"/>
      <c r="F55" s="55" t="b">
        <f>MIN(B55,D55)=MAX(B55,D55)</f>
        <v>1</v>
      </c>
      <c r="G55" s="17"/>
      <c r="H55" s="17"/>
      <c r="I55" s="17"/>
      <c r="J55" s="17"/>
      <c r="K55" s="17"/>
    </row>
    <row r="56" spans="1:11" ht="13.15" hidden="1" x14ac:dyDescent="0.35">
      <c r="A56" s="62" t="s">
        <v>60</v>
      </c>
      <c r="B56" s="54">
        <f>COUNT(Travel!B21:B99)</f>
        <v>76</v>
      </c>
      <c r="C56" s="54"/>
      <c r="D56" s="54">
        <f>COUNTIF(Travel!D21:D99,"*")</f>
        <v>76</v>
      </c>
      <c r="E56" s="55"/>
      <c r="F56" s="55" t="b">
        <f>MIN(B56,D56)=MAX(B56,D56)</f>
        <v>1</v>
      </c>
    </row>
    <row r="57" spans="1:11" ht="13.15" hidden="1" x14ac:dyDescent="0.4">
      <c r="A57" s="63"/>
      <c r="B57" s="54">
        <f>COUNT(Travel!B104:B121)</f>
        <v>16</v>
      </c>
      <c r="C57" s="54"/>
      <c r="D57" s="54">
        <f>COUNTIF(Travel!D104:D121,"*")</f>
        <v>16</v>
      </c>
      <c r="E57" s="55"/>
      <c r="F57" s="55" t="b">
        <f>MIN(B57,D57)=MAX(B57,D57)</f>
        <v>1</v>
      </c>
    </row>
    <row r="58" spans="1:11" ht="13.15" hidden="1" x14ac:dyDescent="0.4">
      <c r="A58" s="64" t="s">
        <v>61</v>
      </c>
      <c r="B58" s="56">
        <f>COUNT(Hospitality!B11:B18)</f>
        <v>0</v>
      </c>
      <c r="C58" s="56"/>
      <c r="D58" s="56">
        <f>COUNTIF(Hospitality!D11:D18,"*")</f>
        <v>0</v>
      </c>
      <c r="E58" s="57"/>
      <c r="F58" s="57" t="b">
        <f>MIN(B58,D58)=MAX(B58,D58)</f>
        <v>1</v>
      </c>
    </row>
    <row r="59" spans="1:11" ht="13.15" hidden="1" x14ac:dyDescent="0.4">
      <c r="A59" s="65" t="s">
        <v>62</v>
      </c>
      <c r="B59" s="55">
        <f>COUNT('All other expenses'!B11:B20)</f>
        <v>5</v>
      </c>
      <c r="C59" s="55"/>
      <c r="D59" s="55">
        <f>COUNTIF('All other expenses'!D11:D20,"*")</f>
        <v>5</v>
      </c>
      <c r="E59" s="55"/>
      <c r="F59" s="55" t="b">
        <f>MIN(B59,D59)=MAX(B59,D59)</f>
        <v>1</v>
      </c>
    </row>
    <row r="60" spans="1:11" ht="13.15" hidden="1" x14ac:dyDescent="0.4">
      <c r="A60" s="64" t="s">
        <v>63</v>
      </c>
      <c r="B60" s="56">
        <f>COUNTIF('Gifts and benefits'!B11:B17,"*")</f>
        <v>5</v>
      </c>
      <c r="C60" s="56">
        <f>COUNTIF('Gifts and benefits'!C11:C17,"*")</f>
        <v>5</v>
      </c>
      <c r="D60" s="56"/>
      <c r="E60" s="56">
        <f>COUNTA('Gifts and benefits'!E11:E17)</f>
        <v>5</v>
      </c>
      <c r="F60" s="57"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2"/>
  <sheetViews>
    <sheetView zoomScale="110" zoomScaleNormal="110" workbookViewId="0">
      <selection sqref="A1:E1"/>
    </sheetView>
  </sheetViews>
  <sheetFormatPr defaultColWidth="0" defaultRowHeight="12.75" zeroHeight="1" x14ac:dyDescent="0.35"/>
  <cols>
    <col min="1" max="1" width="35.73046875" style="117" customWidth="1"/>
    <col min="2" max="2" width="14.265625" style="17" customWidth="1"/>
    <col min="3" max="3" width="71.3984375" style="17" customWidth="1"/>
    <col min="4" max="4" width="29.59765625" style="17" customWidth="1"/>
    <col min="5" max="5" width="27.59765625" style="17" customWidth="1"/>
    <col min="6" max="6" width="37.59765625" style="17" customWidth="1"/>
    <col min="7" max="9" width="9.1328125" style="17" hidden="1" customWidth="1"/>
    <col min="10" max="13" width="0" style="17" hidden="1" customWidth="1"/>
    <col min="14" max="16384" width="9.1328125" style="17" hidden="1"/>
  </cols>
  <sheetData>
    <row r="1" spans="1:6" ht="26.25" customHeight="1" x14ac:dyDescent="0.35">
      <c r="A1" s="138" t="s">
        <v>64</v>
      </c>
      <c r="B1" s="138"/>
      <c r="C1" s="138"/>
      <c r="D1" s="138"/>
      <c r="E1" s="138"/>
    </row>
    <row r="2" spans="1:6" ht="21" customHeight="1" x14ac:dyDescent="0.35">
      <c r="A2" s="114" t="s">
        <v>1</v>
      </c>
      <c r="B2" s="136" t="str">
        <f>'Summary and sign-off'!B2:F2</f>
        <v>Ministry for Pacific Peoples</v>
      </c>
      <c r="C2" s="136"/>
      <c r="D2" s="136"/>
      <c r="E2" s="136"/>
    </row>
    <row r="3" spans="1:6" ht="21" customHeight="1" x14ac:dyDescent="0.35">
      <c r="A3" s="114" t="s">
        <v>65</v>
      </c>
      <c r="B3" s="136" t="str">
        <f>'Summary and sign-off'!B3:F3</f>
        <v>Gerardine Clifford-Lidstone</v>
      </c>
      <c r="C3" s="136"/>
      <c r="D3" s="136"/>
      <c r="E3" s="136"/>
    </row>
    <row r="4" spans="1:6" ht="21" customHeight="1" x14ac:dyDescent="0.35">
      <c r="A4" s="114" t="s">
        <v>66</v>
      </c>
      <c r="B4" s="136">
        <f>'Summary and sign-off'!B4:F4</f>
        <v>44958</v>
      </c>
      <c r="C4" s="136"/>
      <c r="D4" s="136"/>
      <c r="E4" s="136"/>
    </row>
    <row r="5" spans="1:6" ht="21" customHeight="1" x14ac:dyDescent="0.35">
      <c r="A5" s="114" t="s">
        <v>67</v>
      </c>
      <c r="B5" s="136">
        <f>'Summary and sign-off'!B5:F5</f>
        <v>45107</v>
      </c>
      <c r="C5" s="136"/>
      <c r="D5" s="136"/>
      <c r="E5" s="136"/>
    </row>
    <row r="6" spans="1:6" ht="21" customHeight="1" x14ac:dyDescent="0.35">
      <c r="A6" s="114" t="s">
        <v>68</v>
      </c>
      <c r="B6" s="131" t="s">
        <v>35</v>
      </c>
      <c r="C6" s="131"/>
      <c r="D6" s="131"/>
      <c r="E6" s="131"/>
    </row>
    <row r="7" spans="1:6" ht="21" customHeight="1" x14ac:dyDescent="0.35">
      <c r="A7" s="114" t="s">
        <v>7</v>
      </c>
      <c r="B7" s="131" t="s">
        <v>37</v>
      </c>
      <c r="C7" s="131"/>
      <c r="D7" s="131"/>
      <c r="E7" s="131"/>
    </row>
    <row r="8" spans="1:6" ht="36" customHeight="1" x14ac:dyDescent="0.4">
      <c r="A8" s="140" t="s">
        <v>69</v>
      </c>
      <c r="B8" s="141"/>
      <c r="C8" s="141"/>
      <c r="D8" s="141"/>
      <c r="E8" s="141"/>
      <c r="F8" s="19"/>
    </row>
    <row r="9" spans="1:6" ht="36" customHeight="1" x14ac:dyDescent="0.4">
      <c r="A9" s="142" t="s">
        <v>70</v>
      </c>
      <c r="B9" s="143"/>
      <c r="C9" s="143"/>
      <c r="D9" s="143"/>
      <c r="E9" s="143"/>
      <c r="F9" s="19"/>
    </row>
    <row r="10" spans="1:6" ht="24.75" customHeight="1" x14ac:dyDescent="0.4">
      <c r="A10" s="139" t="s">
        <v>71</v>
      </c>
      <c r="B10" s="144"/>
      <c r="C10" s="139"/>
      <c r="D10" s="139"/>
      <c r="E10" s="139"/>
      <c r="F10" s="29"/>
    </row>
    <row r="11" spans="1:6" ht="38.65" x14ac:dyDescent="0.35">
      <c r="A11" s="88" t="s">
        <v>72</v>
      </c>
      <c r="B11" s="24" t="s">
        <v>73</v>
      </c>
      <c r="C11" s="24" t="s">
        <v>74</v>
      </c>
      <c r="D11" s="24" t="s">
        <v>75</v>
      </c>
      <c r="E11" s="24" t="s">
        <v>76</v>
      </c>
      <c r="F11" s="30"/>
    </row>
    <row r="12" spans="1:6" s="1" customFormat="1" hidden="1" x14ac:dyDescent="0.35">
      <c r="A12" s="121"/>
      <c r="B12" s="74"/>
      <c r="C12" s="75"/>
      <c r="D12" s="75"/>
      <c r="E12" s="76"/>
    </row>
    <row r="13" spans="1:6" s="1" customFormat="1" ht="25.5" x14ac:dyDescent="0.35">
      <c r="A13" s="115" t="s">
        <v>169</v>
      </c>
      <c r="B13" s="94">
        <v>1994.6</v>
      </c>
      <c r="C13" s="95" t="s">
        <v>170</v>
      </c>
      <c r="D13" s="95" t="s">
        <v>77</v>
      </c>
      <c r="E13" s="107" t="s">
        <v>79</v>
      </c>
    </row>
    <row r="14" spans="1:6" s="1" customFormat="1" x14ac:dyDescent="0.35">
      <c r="A14" s="115" t="s">
        <v>169</v>
      </c>
      <c r="B14" s="94">
        <v>241.74</v>
      </c>
      <c r="C14" s="95" t="s">
        <v>171</v>
      </c>
      <c r="D14" s="95" t="s">
        <v>78</v>
      </c>
      <c r="E14" s="107" t="s">
        <v>79</v>
      </c>
    </row>
    <row r="15" spans="1:6" s="1" customFormat="1" x14ac:dyDescent="0.35">
      <c r="A15" s="122"/>
      <c r="B15" s="94"/>
      <c r="C15" s="95"/>
      <c r="D15" s="95"/>
      <c r="E15" s="96"/>
    </row>
    <row r="16" spans="1:6" s="1" customFormat="1" hidden="1" x14ac:dyDescent="0.35">
      <c r="A16" s="116"/>
      <c r="B16" s="82"/>
      <c r="C16" s="83"/>
      <c r="D16" s="83"/>
      <c r="E16" s="84"/>
    </row>
    <row r="17" spans="1:6" ht="19.5" customHeight="1" x14ac:dyDescent="0.35">
      <c r="A17" s="88" t="s">
        <v>80</v>
      </c>
      <c r="B17" s="123">
        <f>SUM(B12:B16)</f>
        <v>2236.34</v>
      </c>
      <c r="C17" s="104" t="str">
        <f>IF(SUBTOTAL(3,B12:B16)=SUBTOTAL(103,B12:B16),'Summary and sign-off'!$A$48,'Summary and sign-off'!$A$49)</f>
        <v>Check - there are no hidden rows with data</v>
      </c>
      <c r="D17" s="137" t="str">
        <f>IF('Summary and sign-off'!F55='Summary and sign-off'!F54,'Summary and sign-off'!A51,'Summary and sign-off'!A50)</f>
        <v>Check - each entry provides sufficient information</v>
      </c>
      <c r="E17" s="137"/>
    </row>
    <row r="18" spans="1:6" ht="10.5" customHeight="1" x14ac:dyDescent="0.4">
      <c r="B18" s="19"/>
    </row>
    <row r="19" spans="1:6" ht="24.75" customHeight="1" x14ac:dyDescent="0.4">
      <c r="A19" s="139" t="s">
        <v>81</v>
      </c>
      <c r="B19" s="139"/>
      <c r="C19" s="139"/>
      <c r="D19" s="139"/>
      <c r="E19" s="139"/>
      <c r="F19" s="29"/>
    </row>
    <row r="20" spans="1:6" ht="38.65" x14ac:dyDescent="0.35">
      <c r="A20" s="88" t="s">
        <v>72</v>
      </c>
      <c r="B20" s="24" t="s">
        <v>14</v>
      </c>
      <c r="C20" s="24" t="s">
        <v>195</v>
      </c>
      <c r="D20" s="24" t="s">
        <v>75</v>
      </c>
      <c r="E20" s="24" t="s">
        <v>76</v>
      </c>
      <c r="F20" s="30"/>
    </row>
    <row r="21" spans="1:6" s="1" customFormat="1" hidden="1" x14ac:dyDescent="0.35">
      <c r="A21" s="121"/>
      <c r="B21" s="74"/>
      <c r="C21" s="75"/>
      <c r="D21" s="75"/>
      <c r="E21" s="76"/>
    </row>
    <row r="22" spans="1:6" s="1" customFormat="1" ht="25.5" x14ac:dyDescent="0.35">
      <c r="A22" s="122">
        <v>44960</v>
      </c>
      <c r="B22" s="94">
        <v>384.62</v>
      </c>
      <c r="C22" s="101" t="s">
        <v>226</v>
      </c>
      <c r="D22" s="95" t="s">
        <v>82</v>
      </c>
      <c r="E22" s="107" t="s">
        <v>83</v>
      </c>
    </row>
    <row r="23" spans="1:6" s="1" customFormat="1" ht="25.5" x14ac:dyDescent="0.35">
      <c r="A23" s="122">
        <v>44974</v>
      </c>
      <c r="B23" s="94">
        <v>35.479999999999997</v>
      </c>
      <c r="C23" s="101" t="s">
        <v>196</v>
      </c>
      <c r="D23" s="95" t="s">
        <v>86</v>
      </c>
      <c r="E23" s="107" t="s">
        <v>88</v>
      </c>
    </row>
    <row r="24" spans="1:6" s="1" customFormat="1" ht="25.5" x14ac:dyDescent="0.35">
      <c r="A24" s="122">
        <v>44974</v>
      </c>
      <c r="B24" s="94">
        <f>383.46+21.09</f>
        <v>404.54999999999995</v>
      </c>
      <c r="C24" s="101" t="s">
        <v>227</v>
      </c>
      <c r="D24" s="95" t="s">
        <v>82</v>
      </c>
      <c r="E24" s="107" t="s">
        <v>83</v>
      </c>
    </row>
    <row r="25" spans="1:6" s="1" customFormat="1" x14ac:dyDescent="0.35">
      <c r="A25" s="122">
        <v>44974</v>
      </c>
      <c r="B25" s="94">
        <v>106.56</v>
      </c>
      <c r="C25" s="95" t="s">
        <v>217</v>
      </c>
      <c r="D25" s="95" t="s">
        <v>84</v>
      </c>
      <c r="E25" s="107" t="s">
        <v>85</v>
      </c>
    </row>
    <row r="26" spans="1:6" s="1" customFormat="1" ht="25.5" x14ac:dyDescent="0.35">
      <c r="A26" s="122">
        <v>44974</v>
      </c>
      <c r="B26" s="94">
        <v>45.65</v>
      </c>
      <c r="C26" s="95" t="s">
        <v>244</v>
      </c>
      <c r="D26" s="95" t="s">
        <v>86</v>
      </c>
      <c r="E26" s="107" t="s">
        <v>88</v>
      </c>
    </row>
    <row r="27" spans="1:6" s="1" customFormat="1" x14ac:dyDescent="0.35">
      <c r="A27" s="122">
        <v>44985</v>
      </c>
      <c r="B27" s="94">
        <v>17.39</v>
      </c>
      <c r="C27" s="95" t="s">
        <v>245</v>
      </c>
      <c r="D27" s="95" t="s">
        <v>86</v>
      </c>
      <c r="E27" s="107" t="s">
        <v>88</v>
      </c>
    </row>
    <row r="28" spans="1:6" s="1" customFormat="1" x14ac:dyDescent="0.35">
      <c r="A28" s="122">
        <v>44985</v>
      </c>
      <c r="B28" s="94">
        <v>479.07</v>
      </c>
      <c r="C28" s="95" t="s">
        <v>243</v>
      </c>
      <c r="D28" s="95" t="s">
        <v>82</v>
      </c>
      <c r="E28" s="107" t="s">
        <v>87</v>
      </c>
    </row>
    <row r="29" spans="1:6" s="1" customFormat="1" x14ac:dyDescent="0.35">
      <c r="A29" s="122">
        <v>44985</v>
      </c>
      <c r="B29" s="94">
        <v>32.61</v>
      </c>
      <c r="C29" s="95" t="s">
        <v>242</v>
      </c>
      <c r="D29" s="95" t="s">
        <v>86</v>
      </c>
      <c r="E29" s="107" t="s">
        <v>87</v>
      </c>
    </row>
    <row r="30" spans="1:6" s="1" customFormat="1" x14ac:dyDescent="0.35">
      <c r="A30" s="122">
        <v>44985</v>
      </c>
      <c r="B30" s="94">
        <v>342.83</v>
      </c>
      <c r="C30" s="95" t="s">
        <v>246</v>
      </c>
      <c r="D30" s="95" t="s">
        <v>77</v>
      </c>
      <c r="E30" s="107" t="s">
        <v>87</v>
      </c>
    </row>
    <row r="31" spans="1:6" s="1" customFormat="1" x14ac:dyDescent="0.35">
      <c r="A31" s="122">
        <v>44986</v>
      </c>
      <c r="B31" s="94">
        <v>46.7</v>
      </c>
      <c r="C31" s="95" t="s">
        <v>241</v>
      </c>
      <c r="D31" s="95" t="s">
        <v>86</v>
      </c>
      <c r="E31" s="107" t="s">
        <v>87</v>
      </c>
    </row>
    <row r="32" spans="1:6" s="1" customFormat="1" x14ac:dyDescent="0.35">
      <c r="A32" s="122">
        <v>44986</v>
      </c>
      <c r="B32" s="94">
        <v>45.13</v>
      </c>
      <c r="C32" s="95" t="s">
        <v>240</v>
      </c>
      <c r="D32" s="95" t="s">
        <v>86</v>
      </c>
      <c r="E32" s="107" t="s">
        <v>88</v>
      </c>
    </row>
    <row r="33" spans="1:5" s="1" customFormat="1" x14ac:dyDescent="0.35">
      <c r="A33" s="122">
        <v>44987</v>
      </c>
      <c r="B33" s="94">
        <v>41.39</v>
      </c>
      <c r="C33" s="95" t="s">
        <v>239</v>
      </c>
      <c r="D33" s="95" t="s">
        <v>86</v>
      </c>
      <c r="E33" s="107" t="s">
        <v>88</v>
      </c>
    </row>
    <row r="34" spans="1:5" s="1" customFormat="1" x14ac:dyDescent="0.35">
      <c r="A34" s="122">
        <v>44987</v>
      </c>
      <c r="B34" s="94">
        <v>287.17</v>
      </c>
      <c r="C34" s="95" t="s">
        <v>238</v>
      </c>
      <c r="D34" s="95" t="s">
        <v>82</v>
      </c>
      <c r="E34" s="107" t="s">
        <v>89</v>
      </c>
    </row>
    <row r="35" spans="1:5" s="1" customFormat="1" x14ac:dyDescent="0.35">
      <c r="A35" s="122">
        <v>44987</v>
      </c>
      <c r="B35" s="94">
        <f>302.8+41.79</f>
        <v>344.59000000000003</v>
      </c>
      <c r="C35" s="95" t="s">
        <v>237</v>
      </c>
      <c r="D35" s="95" t="s">
        <v>82</v>
      </c>
      <c r="E35" s="107" t="s">
        <v>90</v>
      </c>
    </row>
    <row r="36" spans="1:5" s="1" customFormat="1" x14ac:dyDescent="0.35">
      <c r="A36" s="122">
        <v>44987</v>
      </c>
      <c r="B36" s="94">
        <v>32.61</v>
      </c>
      <c r="C36" s="95" t="s">
        <v>236</v>
      </c>
      <c r="D36" s="95" t="s">
        <v>86</v>
      </c>
      <c r="E36" s="107" t="s">
        <v>88</v>
      </c>
    </row>
    <row r="37" spans="1:5" s="1" customFormat="1" x14ac:dyDescent="0.35">
      <c r="A37" s="122">
        <v>44988</v>
      </c>
      <c r="B37" s="94">
        <v>387.98</v>
      </c>
      <c r="C37" s="95" t="s">
        <v>235</v>
      </c>
      <c r="D37" s="95" t="s">
        <v>82</v>
      </c>
      <c r="E37" s="107" t="s">
        <v>91</v>
      </c>
    </row>
    <row r="38" spans="1:5" s="1" customFormat="1" x14ac:dyDescent="0.35">
      <c r="A38" s="122">
        <v>44988</v>
      </c>
      <c r="B38" s="94">
        <v>58</v>
      </c>
      <c r="C38" s="95" t="s">
        <v>234</v>
      </c>
      <c r="D38" s="95" t="s">
        <v>86</v>
      </c>
      <c r="E38" s="107" t="s">
        <v>83</v>
      </c>
    </row>
    <row r="39" spans="1:5" s="1" customFormat="1" x14ac:dyDescent="0.35">
      <c r="A39" s="122">
        <v>44988</v>
      </c>
      <c r="B39" s="94">
        <v>179.6</v>
      </c>
      <c r="C39" s="95" t="s">
        <v>247</v>
      </c>
      <c r="D39" s="95" t="s">
        <v>77</v>
      </c>
      <c r="E39" s="107" t="s">
        <v>83</v>
      </c>
    </row>
    <row r="40" spans="1:5" s="1" customFormat="1" x14ac:dyDescent="0.35">
      <c r="A40" s="122">
        <v>44989</v>
      </c>
      <c r="B40" s="94">
        <v>33.479999999999997</v>
      </c>
      <c r="C40" s="95" t="s">
        <v>248</v>
      </c>
      <c r="D40" s="95" t="s">
        <v>86</v>
      </c>
      <c r="E40" s="107" t="s">
        <v>83</v>
      </c>
    </row>
    <row r="41" spans="1:5" s="1" customFormat="1" x14ac:dyDescent="0.35">
      <c r="A41" s="122">
        <v>44995</v>
      </c>
      <c r="B41" s="94">
        <v>560.96</v>
      </c>
      <c r="C41" s="95" t="s">
        <v>233</v>
      </c>
      <c r="D41" s="95" t="s">
        <v>82</v>
      </c>
      <c r="E41" s="107" t="s">
        <v>172</v>
      </c>
    </row>
    <row r="42" spans="1:5" s="1" customFormat="1" x14ac:dyDescent="0.35">
      <c r="A42" s="122">
        <v>44995</v>
      </c>
      <c r="B42" s="94">
        <v>31.65</v>
      </c>
      <c r="C42" s="95" t="s">
        <v>186</v>
      </c>
      <c r="D42" s="95" t="s">
        <v>86</v>
      </c>
      <c r="E42" s="107" t="s">
        <v>83</v>
      </c>
    </row>
    <row r="43" spans="1:5" s="1" customFormat="1" x14ac:dyDescent="0.35">
      <c r="A43" s="122">
        <v>45001</v>
      </c>
      <c r="B43" s="94">
        <v>39.83</v>
      </c>
      <c r="C43" s="95" t="s">
        <v>249</v>
      </c>
      <c r="D43" s="95" t="s">
        <v>86</v>
      </c>
      <c r="E43" s="107" t="s">
        <v>88</v>
      </c>
    </row>
    <row r="44" spans="1:5" s="1" customFormat="1" ht="29.25" customHeight="1" x14ac:dyDescent="0.35">
      <c r="A44" s="122">
        <v>45001</v>
      </c>
      <c r="B44" s="94">
        <v>430.42</v>
      </c>
      <c r="C44" s="95" t="s">
        <v>220</v>
      </c>
      <c r="D44" s="95" t="s">
        <v>82</v>
      </c>
      <c r="E44" s="110" t="s">
        <v>219</v>
      </c>
    </row>
    <row r="45" spans="1:5" s="1" customFormat="1" ht="25.5" x14ac:dyDescent="0.35">
      <c r="A45" s="122">
        <v>45001</v>
      </c>
      <c r="B45" s="94">
        <v>453.53</v>
      </c>
      <c r="C45" s="95" t="s">
        <v>218</v>
      </c>
      <c r="D45" s="95" t="s">
        <v>84</v>
      </c>
      <c r="E45" s="111" t="s">
        <v>93</v>
      </c>
    </row>
    <row r="46" spans="1:5" s="1" customFormat="1" x14ac:dyDescent="0.35">
      <c r="A46" s="122">
        <v>45001</v>
      </c>
      <c r="B46" s="94">
        <v>172.17</v>
      </c>
      <c r="C46" s="95" t="s">
        <v>157</v>
      </c>
      <c r="D46" s="95" t="s">
        <v>77</v>
      </c>
      <c r="E46" s="107" t="s">
        <v>92</v>
      </c>
    </row>
    <row r="47" spans="1:5" s="1" customFormat="1" x14ac:dyDescent="0.35">
      <c r="A47" s="122">
        <v>45006</v>
      </c>
      <c r="B47" s="94">
        <v>30.87</v>
      </c>
      <c r="C47" s="95" t="s">
        <v>232</v>
      </c>
      <c r="D47" s="95" t="s">
        <v>86</v>
      </c>
      <c r="E47" s="107" t="s">
        <v>88</v>
      </c>
    </row>
    <row r="48" spans="1:5" s="1" customFormat="1" x14ac:dyDescent="0.35">
      <c r="A48" s="122">
        <v>45006</v>
      </c>
      <c r="B48" s="94">
        <v>568.67999999999995</v>
      </c>
      <c r="C48" s="95" t="s">
        <v>187</v>
      </c>
      <c r="D48" s="95" t="s">
        <v>82</v>
      </c>
      <c r="E48" s="110" t="s">
        <v>172</v>
      </c>
    </row>
    <row r="49" spans="1:5" s="1" customFormat="1" x14ac:dyDescent="0.35">
      <c r="A49" s="122">
        <v>45006</v>
      </c>
      <c r="B49" s="94">
        <v>140.87</v>
      </c>
      <c r="C49" s="95" t="s">
        <v>95</v>
      </c>
      <c r="D49" s="95" t="s">
        <v>77</v>
      </c>
      <c r="E49" s="110" t="s">
        <v>83</v>
      </c>
    </row>
    <row r="50" spans="1:5" s="1" customFormat="1" x14ac:dyDescent="0.35">
      <c r="A50" s="122">
        <v>45007</v>
      </c>
      <c r="B50" s="94">
        <v>39.65</v>
      </c>
      <c r="C50" s="95" t="s">
        <v>231</v>
      </c>
      <c r="D50" s="95" t="s">
        <v>86</v>
      </c>
      <c r="E50" s="107" t="s">
        <v>88</v>
      </c>
    </row>
    <row r="51" spans="1:5" s="1" customFormat="1" x14ac:dyDescent="0.35">
      <c r="A51" s="122">
        <v>45008</v>
      </c>
      <c r="B51" s="94">
        <v>39.57</v>
      </c>
      <c r="C51" s="95" t="s">
        <v>230</v>
      </c>
      <c r="D51" s="95" t="s">
        <v>86</v>
      </c>
      <c r="E51" s="107" t="s">
        <v>88</v>
      </c>
    </row>
    <row r="52" spans="1:5" s="1" customFormat="1" x14ac:dyDescent="0.35">
      <c r="A52" s="122">
        <v>45008</v>
      </c>
      <c r="B52" s="94">
        <v>391.29</v>
      </c>
      <c r="C52" s="95" t="s">
        <v>197</v>
      </c>
      <c r="D52" s="95" t="s">
        <v>82</v>
      </c>
      <c r="E52" s="107" t="s">
        <v>91</v>
      </c>
    </row>
    <row r="53" spans="1:5" s="1" customFormat="1" x14ac:dyDescent="0.35">
      <c r="A53" s="122">
        <v>45008</v>
      </c>
      <c r="B53" s="94">
        <v>124.43</v>
      </c>
      <c r="C53" s="95" t="s">
        <v>96</v>
      </c>
      <c r="D53" s="95" t="s">
        <v>77</v>
      </c>
      <c r="E53" s="107" t="s">
        <v>83</v>
      </c>
    </row>
    <row r="54" spans="1:5" s="1" customFormat="1" x14ac:dyDescent="0.35">
      <c r="A54" s="122">
        <v>45009</v>
      </c>
      <c r="B54" s="94">
        <v>257.94</v>
      </c>
      <c r="C54" s="95" t="s">
        <v>198</v>
      </c>
      <c r="D54" s="95" t="s">
        <v>82</v>
      </c>
      <c r="E54" s="96" t="s">
        <v>94</v>
      </c>
    </row>
    <row r="55" spans="1:5" s="1" customFormat="1" x14ac:dyDescent="0.35">
      <c r="A55" s="122">
        <v>45009</v>
      </c>
      <c r="B55" s="94">
        <v>26.43</v>
      </c>
      <c r="C55" s="95" t="s">
        <v>229</v>
      </c>
      <c r="D55" s="95" t="s">
        <v>86</v>
      </c>
      <c r="E55" s="107" t="s">
        <v>88</v>
      </c>
    </row>
    <row r="56" spans="1:5" s="1" customFormat="1" x14ac:dyDescent="0.35">
      <c r="A56" s="122">
        <v>45016</v>
      </c>
      <c r="B56" s="94">
        <v>246.57</v>
      </c>
      <c r="C56" s="95" t="s">
        <v>174</v>
      </c>
      <c r="D56" s="95" t="s">
        <v>77</v>
      </c>
      <c r="E56" s="107" t="s">
        <v>87</v>
      </c>
    </row>
    <row r="57" spans="1:5" s="1" customFormat="1" x14ac:dyDescent="0.35">
      <c r="A57" s="122">
        <v>45030</v>
      </c>
      <c r="B57" s="94">
        <v>44.78</v>
      </c>
      <c r="C57" s="95" t="s">
        <v>228</v>
      </c>
      <c r="D57" s="95" t="s">
        <v>86</v>
      </c>
      <c r="E57" s="107" t="s">
        <v>88</v>
      </c>
    </row>
    <row r="58" spans="1:5" s="1" customFormat="1" x14ac:dyDescent="0.35">
      <c r="A58" s="122">
        <v>45030</v>
      </c>
      <c r="B58" s="94">
        <v>472.46</v>
      </c>
      <c r="C58" s="95" t="s">
        <v>199</v>
      </c>
      <c r="D58" s="95" t="s">
        <v>82</v>
      </c>
      <c r="E58" s="96" t="s">
        <v>91</v>
      </c>
    </row>
    <row r="59" spans="1:5" s="1" customFormat="1" x14ac:dyDescent="0.35">
      <c r="A59" s="122">
        <v>45030</v>
      </c>
      <c r="B59" s="94">
        <v>17.04</v>
      </c>
      <c r="C59" s="95" t="s">
        <v>181</v>
      </c>
      <c r="D59" s="95" t="s">
        <v>86</v>
      </c>
      <c r="E59" s="107" t="s">
        <v>83</v>
      </c>
    </row>
    <row r="60" spans="1:5" s="1" customFormat="1" x14ac:dyDescent="0.35">
      <c r="A60" s="122">
        <v>45030</v>
      </c>
      <c r="B60" s="94">
        <f>702.87-0.56</f>
        <v>702.31000000000006</v>
      </c>
      <c r="C60" s="95" t="s">
        <v>188</v>
      </c>
      <c r="D60" s="95" t="s">
        <v>77</v>
      </c>
      <c r="E60" s="107" t="s">
        <v>83</v>
      </c>
    </row>
    <row r="61" spans="1:5" s="1" customFormat="1" x14ac:dyDescent="0.35">
      <c r="A61" s="122">
        <v>45030</v>
      </c>
      <c r="B61" s="94">
        <v>17.22</v>
      </c>
      <c r="C61" s="95" t="s">
        <v>173</v>
      </c>
      <c r="D61" s="95" t="s">
        <v>86</v>
      </c>
      <c r="E61" s="107" t="s">
        <v>83</v>
      </c>
    </row>
    <row r="62" spans="1:5" s="1" customFormat="1" x14ac:dyDescent="0.35">
      <c r="A62" s="122">
        <v>45032</v>
      </c>
      <c r="B62" s="112">
        <v>20.87</v>
      </c>
      <c r="C62" s="95" t="s">
        <v>182</v>
      </c>
      <c r="D62" s="95" t="s">
        <v>86</v>
      </c>
      <c r="E62" s="113"/>
    </row>
    <row r="63" spans="1:5" s="1" customFormat="1" x14ac:dyDescent="0.35">
      <c r="A63" s="122">
        <v>45037</v>
      </c>
      <c r="B63" s="94">
        <v>30.61</v>
      </c>
      <c r="C63" s="95" t="s">
        <v>200</v>
      </c>
      <c r="D63" s="95" t="s">
        <v>86</v>
      </c>
      <c r="E63" s="107" t="s">
        <v>83</v>
      </c>
    </row>
    <row r="64" spans="1:5" s="1" customFormat="1" x14ac:dyDescent="0.35">
      <c r="A64" s="122">
        <v>45037</v>
      </c>
      <c r="B64" s="94">
        <v>278.39</v>
      </c>
      <c r="C64" s="95" t="s">
        <v>189</v>
      </c>
      <c r="D64" s="95" t="s">
        <v>77</v>
      </c>
      <c r="E64" s="107" t="s">
        <v>83</v>
      </c>
    </row>
    <row r="65" spans="1:5" s="1" customFormat="1" x14ac:dyDescent="0.35">
      <c r="A65" s="122">
        <v>45038</v>
      </c>
      <c r="B65" s="112">
        <v>77.91</v>
      </c>
      <c r="C65" s="95" t="s">
        <v>201</v>
      </c>
      <c r="D65" s="109" t="s">
        <v>86</v>
      </c>
      <c r="E65" s="107" t="s">
        <v>83</v>
      </c>
    </row>
    <row r="66" spans="1:5" s="1" customFormat="1" x14ac:dyDescent="0.35">
      <c r="A66" s="122">
        <v>45047</v>
      </c>
      <c r="B66" s="94">
        <v>30</v>
      </c>
      <c r="C66" s="95" t="s">
        <v>202</v>
      </c>
      <c r="D66" s="95" t="s">
        <v>86</v>
      </c>
      <c r="E66" s="107" t="s">
        <v>88</v>
      </c>
    </row>
    <row r="67" spans="1:5" s="1" customFormat="1" x14ac:dyDescent="0.35">
      <c r="A67" s="122">
        <v>45047</v>
      </c>
      <c r="B67" s="112">
        <v>403.19</v>
      </c>
      <c r="C67" s="95" t="s">
        <v>203</v>
      </c>
      <c r="D67" s="95" t="s">
        <v>82</v>
      </c>
      <c r="E67" s="107" t="s">
        <v>172</v>
      </c>
    </row>
    <row r="68" spans="1:5" s="1" customFormat="1" x14ac:dyDescent="0.35">
      <c r="A68" s="122">
        <v>45047</v>
      </c>
      <c r="B68" s="94">
        <v>34.26</v>
      </c>
      <c r="C68" s="95" t="s">
        <v>204</v>
      </c>
      <c r="D68" s="95" t="s">
        <v>86</v>
      </c>
      <c r="E68" s="107" t="s">
        <v>88</v>
      </c>
    </row>
    <row r="69" spans="1:5" s="1" customFormat="1" x14ac:dyDescent="0.35">
      <c r="A69" s="122">
        <v>45050</v>
      </c>
      <c r="B69" s="94">
        <v>40.090000000000003</v>
      </c>
      <c r="C69" s="95" t="s">
        <v>156</v>
      </c>
      <c r="D69" s="95" t="s">
        <v>98</v>
      </c>
      <c r="E69" s="107" t="s">
        <v>88</v>
      </c>
    </row>
    <row r="70" spans="1:5" s="1" customFormat="1" ht="25.5" x14ac:dyDescent="0.35">
      <c r="A70" s="122">
        <v>45051</v>
      </c>
      <c r="B70" s="94">
        <v>316.98</v>
      </c>
      <c r="C70" s="95" t="s">
        <v>250</v>
      </c>
      <c r="D70" s="95" t="s">
        <v>82</v>
      </c>
      <c r="E70" s="107" t="s">
        <v>175</v>
      </c>
    </row>
    <row r="71" spans="1:5" s="1" customFormat="1" x14ac:dyDescent="0.35">
      <c r="A71" s="122">
        <v>45051</v>
      </c>
      <c r="B71" s="94">
        <v>57.39</v>
      </c>
      <c r="C71" s="95" t="s">
        <v>251</v>
      </c>
      <c r="D71" s="95" t="s">
        <v>97</v>
      </c>
      <c r="E71" s="107" t="s">
        <v>100</v>
      </c>
    </row>
    <row r="72" spans="1:5" s="1" customFormat="1" ht="25.5" x14ac:dyDescent="0.35">
      <c r="A72" s="122">
        <v>45052</v>
      </c>
      <c r="B72" s="94">
        <v>31.74</v>
      </c>
      <c r="C72" s="95" t="s">
        <v>205</v>
      </c>
      <c r="D72" s="95" t="s">
        <v>86</v>
      </c>
      <c r="E72" s="107" t="s">
        <v>88</v>
      </c>
    </row>
    <row r="73" spans="1:5" s="1" customFormat="1" x14ac:dyDescent="0.35">
      <c r="A73" s="122">
        <v>45057</v>
      </c>
      <c r="B73" s="94">
        <v>33.74</v>
      </c>
      <c r="C73" s="95" t="s">
        <v>206</v>
      </c>
      <c r="D73" s="95" t="s">
        <v>86</v>
      </c>
      <c r="E73" s="107" t="s">
        <v>88</v>
      </c>
    </row>
    <row r="74" spans="1:5" s="1" customFormat="1" x14ac:dyDescent="0.35">
      <c r="A74" s="122">
        <v>45058</v>
      </c>
      <c r="B74" s="94">
        <v>449.09</v>
      </c>
      <c r="C74" s="95" t="s">
        <v>207</v>
      </c>
      <c r="D74" s="95" t="s">
        <v>82</v>
      </c>
      <c r="E74" s="107" t="s">
        <v>184</v>
      </c>
    </row>
    <row r="75" spans="1:5" s="1" customFormat="1" x14ac:dyDescent="0.35">
      <c r="A75" s="122">
        <v>45060</v>
      </c>
      <c r="B75" s="94">
        <v>522.54999999999995</v>
      </c>
      <c r="C75" s="95" t="s">
        <v>208</v>
      </c>
      <c r="D75" s="95" t="s">
        <v>82</v>
      </c>
      <c r="E75" s="107" t="s">
        <v>172</v>
      </c>
    </row>
    <row r="76" spans="1:5" s="1" customFormat="1" ht="25.5" x14ac:dyDescent="0.35">
      <c r="A76" s="122">
        <v>45061</v>
      </c>
      <c r="B76" s="94">
        <v>49.74</v>
      </c>
      <c r="C76" s="95" t="s">
        <v>183</v>
      </c>
      <c r="D76" s="95" t="s">
        <v>86</v>
      </c>
      <c r="E76" s="107" t="s">
        <v>88</v>
      </c>
    </row>
    <row r="77" spans="1:5" s="1" customFormat="1" ht="25.5" x14ac:dyDescent="0.35">
      <c r="A77" s="122">
        <v>45068</v>
      </c>
      <c r="B77" s="94">
        <v>314.69</v>
      </c>
      <c r="C77" s="95" t="s">
        <v>209</v>
      </c>
      <c r="D77" s="95" t="s">
        <v>82</v>
      </c>
      <c r="E77" s="107" t="s">
        <v>176</v>
      </c>
    </row>
    <row r="78" spans="1:5" s="1" customFormat="1" x14ac:dyDescent="0.35">
      <c r="A78" s="122">
        <v>45069</v>
      </c>
      <c r="B78" s="94">
        <v>47.48</v>
      </c>
      <c r="C78" s="95" t="s">
        <v>185</v>
      </c>
      <c r="D78" s="95" t="s">
        <v>86</v>
      </c>
      <c r="E78" s="107" t="s">
        <v>88</v>
      </c>
    </row>
    <row r="79" spans="1:5" s="1" customFormat="1" x14ac:dyDescent="0.35">
      <c r="A79" s="122">
        <v>45075</v>
      </c>
      <c r="B79" s="94">
        <v>64.349999999999994</v>
      </c>
      <c r="C79" s="95" t="s">
        <v>180</v>
      </c>
      <c r="D79" s="95" t="s">
        <v>99</v>
      </c>
      <c r="E79" s="107" t="s">
        <v>88</v>
      </c>
    </row>
    <row r="80" spans="1:5" s="1" customFormat="1" ht="25.5" x14ac:dyDescent="0.35">
      <c r="A80" s="122">
        <v>45076</v>
      </c>
      <c r="B80" s="94">
        <f>386.41+16.63</f>
        <v>403.04</v>
      </c>
      <c r="C80" s="95" t="s">
        <v>210</v>
      </c>
      <c r="D80" s="95" t="s">
        <v>77</v>
      </c>
      <c r="E80" s="107" t="s">
        <v>83</v>
      </c>
    </row>
    <row r="81" spans="1:6" s="1" customFormat="1" ht="25.5" x14ac:dyDescent="0.35">
      <c r="A81" s="122">
        <v>45076</v>
      </c>
      <c r="B81" s="94">
        <v>42.35</v>
      </c>
      <c r="C81" s="95" t="s">
        <v>190</v>
      </c>
      <c r="D81" s="95" t="s">
        <v>86</v>
      </c>
      <c r="E81" s="107" t="s">
        <v>88</v>
      </c>
    </row>
    <row r="82" spans="1:6" s="1" customFormat="1" ht="25.5" x14ac:dyDescent="0.35">
      <c r="A82" s="122">
        <v>45076</v>
      </c>
      <c r="B82" s="94">
        <v>448.27</v>
      </c>
      <c r="C82" s="95" t="s">
        <v>211</v>
      </c>
      <c r="D82" s="95" t="s">
        <v>82</v>
      </c>
      <c r="E82" s="113" t="s">
        <v>91</v>
      </c>
    </row>
    <row r="83" spans="1:6" s="124" customFormat="1" ht="25.5" x14ac:dyDescent="0.35">
      <c r="A83" s="122">
        <v>45078</v>
      </c>
      <c r="B83" s="94">
        <f>146.3+1.13</f>
        <v>147.43</v>
      </c>
      <c r="C83" s="95" t="s">
        <v>178</v>
      </c>
      <c r="D83" s="95" t="s">
        <v>84</v>
      </c>
      <c r="E83" s="107" t="s">
        <v>83</v>
      </c>
      <c r="F83" s="1"/>
    </row>
    <row r="84" spans="1:6" s="1" customFormat="1" ht="25.5" x14ac:dyDescent="0.35">
      <c r="A84" s="122">
        <v>45078</v>
      </c>
      <c r="B84" s="94">
        <v>233.72</v>
      </c>
      <c r="C84" s="95" t="s">
        <v>177</v>
      </c>
      <c r="D84" s="95" t="s">
        <v>82</v>
      </c>
      <c r="E84" s="107" t="s">
        <v>94</v>
      </c>
    </row>
    <row r="85" spans="1:6" s="1" customFormat="1" x14ac:dyDescent="0.35">
      <c r="A85" s="122">
        <v>45092</v>
      </c>
      <c r="B85" s="94">
        <v>44.26</v>
      </c>
      <c r="C85" s="95" t="s">
        <v>191</v>
      </c>
      <c r="D85" s="95" t="s">
        <v>86</v>
      </c>
      <c r="E85" s="107" t="s">
        <v>88</v>
      </c>
    </row>
    <row r="86" spans="1:6" s="1" customFormat="1" x14ac:dyDescent="0.35">
      <c r="A86" s="122">
        <v>45092</v>
      </c>
      <c r="B86" s="94">
        <v>342.61</v>
      </c>
      <c r="C86" s="95" t="s">
        <v>212</v>
      </c>
      <c r="D86" s="95" t="s">
        <v>82</v>
      </c>
      <c r="E86" s="107" t="s">
        <v>172</v>
      </c>
    </row>
    <row r="87" spans="1:6" s="1" customFormat="1" x14ac:dyDescent="0.35">
      <c r="A87" s="122">
        <v>45092</v>
      </c>
      <c r="B87" s="94">
        <v>185.27</v>
      </c>
      <c r="C87" s="95" t="s">
        <v>179</v>
      </c>
      <c r="D87" s="95" t="s">
        <v>84</v>
      </c>
      <c r="E87" s="107" t="s">
        <v>83</v>
      </c>
    </row>
    <row r="88" spans="1:6" s="1" customFormat="1" x14ac:dyDescent="0.35">
      <c r="A88" s="122">
        <v>45092</v>
      </c>
      <c r="B88" s="94">
        <v>43.48</v>
      </c>
      <c r="C88" s="95" t="s">
        <v>192</v>
      </c>
      <c r="D88" s="95" t="s">
        <v>97</v>
      </c>
      <c r="E88" s="107" t="s">
        <v>83</v>
      </c>
    </row>
    <row r="89" spans="1:6" s="1" customFormat="1" x14ac:dyDescent="0.35">
      <c r="A89" s="122">
        <v>45092</v>
      </c>
      <c r="B89" s="94">
        <v>29.65</v>
      </c>
      <c r="C89" s="95" t="s">
        <v>213</v>
      </c>
      <c r="D89" s="95" t="s">
        <v>86</v>
      </c>
      <c r="E89" s="107" t="s">
        <v>88</v>
      </c>
    </row>
    <row r="90" spans="1:6" s="1" customFormat="1" x14ac:dyDescent="0.35">
      <c r="A90" s="122">
        <v>45100</v>
      </c>
      <c r="B90" s="94">
        <v>35.22</v>
      </c>
      <c r="C90" s="95" t="s">
        <v>214</v>
      </c>
      <c r="D90" s="95" t="s">
        <v>86</v>
      </c>
      <c r="E90" s="107" t="s">
        <v>88</v>
      </c>
    </row>
    <row r="91" spans="1:6" s="1" customFormat="1" x14ac:dyDescent="0.35">
      <c r="A91" s="122">
        <v>45100</v>
      </c>
      <c r="B91" s="94">
        <v>237.94</v>
      </c>
      <c r="C91" s="95" t="s">
        <v>215</v>
      </c>
      <c r="D91" s="95" t="s">
        <v>82</v>
      </c>
      <c r="E91" s="107" t="s">
        <v>172</v>
      </c>
    </row>
    <row r="92" spans="1:6" s="1" customFormat="1" x14ac:dyDescent="0.35">
      <c r="A92" s="122">
        <v>45100</v>
      </c>
      <c r="B92" s="94">
        <v>264.29000000000002</v>
      </c>
      <c r="C92" s="95" t="s">
        <v>193</v>
      </c>
      <c r="D92" s="95" t="s">
        <v>84</v>
      </c>
      <c r="E92" s="107" t="s">
        <v>83</v>
      </c>
    </row>
    <row r="93" spans="1:6" s="1" customFormat="1" x14ac:dyDescent="0.35">
      <c r="A93" s="122">
        <v>45101</v>
      </c>
      <c r="B93" s="94">
        <v>44.09</v>
      </c>
      <c r="C93" s="95" t="s">
        <v>252</v>
      </c>
      <c r="D93" s="95" t="s">
        <v>86</v>
      </c>
      <c r="E93" s="107" t="s">
        <v>88</v>
      </c>
    </row>
    <row r="94" spans="1:6" s="1" customFormat="1" x14ac:dyDescent="0.35">
      <c r="A94" s="122">
        <v>45107</v>
      </c>
      <c r="B94" s="94">
        <v>30.52</v>
      </c>
      <c r="C94" s="95" t="s">
        <v>194</v>
      </c>
      <c r="D94" s="95" t="s">
        <v>86</v>
      </c>
      <c r="E94" s="107" t="s">
        <v>88</v>
      </c>
    </row>
    <row r="95" spans="1:6" s="1" customFormat="1" x14ac:dyDescent="0.35">
      <c r="A95" s="122">
        <v>45107</v>
      </c>
      <c r="B95" s="94">
        <f>469.22</f>
        <v>469.22</v>
      </c>
      <c r="C95" s="95" t="s">
        <v>253</v>
      </c>
      <c r="D95" s="95" t="s">
        <v>82</v>
      </c>
      <c r="E95" s="107" t="s">
        <v>91</v>
      </c>
    </row>
    <row r="96" spans="1:6" s="1" customFormat="1" x14ac:dyDescent="0.35">
      <c r="A96" s="122">
        <v>45107</v>
      </c>
      <c r="B96" s="94">
        <v>25.22</v>
      </c>
      <c r="C96" s="95" t="s">
        <v>254</v>
      </c>
      <c r="D96" s="95" t="s">
        <v>97</v>
      </c>
      <c r="E96" s="107" t="s">
        <v>88</v>
      </c>
    </row>
    <row r="97" spans="1:6" s="1" customFormat="1" x14ac:dyDescent="0.35">
      <c r="A97" s="122">
        <v>45107</v>
      </c>
      <c r="B97" s="94">
        <v>464.12</v>
      </c>
      <c r="C97" s="95" t="s">
        <v>216</v>
      </c>
      <c r="D97" s="95" t="s">
        <v>82</v>
      </c>
      <c r="E97" s="107" t="s">
        <v>94</v>
      </c>
    </row>
    <row r="98" spans="1:6" s="1" customFormat="1" x14ac:dyDescent="0.35">
      <c r="A98" s="122"/>
      <c r="B98" s="94"/>
      <c r="C98" s="95"/>
      <c r="D98" s="95"/>
      <c r="E98" s="107"/>
    </row>
    <row r="99" spans="1:6" s="1" customFormat="1" hidden="1" x14ac:dyDescent="0.35">
      <c r="A99" s="125"/>
      <c r="B99" s="85"/>
      <c r="C99" s="86"/>
      <c r="D99" s="86"/>
      <c r="E99" s="87"/>
    </row>
    <row r="100" spans="1:6" ht="19.5" customHeight="1" x14ac:dyDescent="0.35">
      <c r="A100" s="88" t="s">
        <v>101</v>
      </c>
      <c r="B100" s="123">
        <f>SUM(B21:B99)</f>
        <v>14407.85</v>
      </c>
      <c r="C100" s="104" t="str">
        <f>IF(SUBTOTAL(3,B21:B99)=SUBTOTAL(103,B21:B99),'Summary and sign-off'!$A$48,'Summary and sign-off'!$A$49)</f>
        <v>Check - there are no hidden rows with data</v>
      </c>
      <c r="D100" s="137" t="str">
        <f>IF('Summary and sign-off'!F56='Summary and sign-off'!F54,'Summary and sign-off'!A51,'Summary and sign-off'!A50)</f>
        <v>Check - each entry provides sufficient information</v>
      </c>
      <c r="E100" s="137"/>
    </row>
    <row r="101" spans="1:6" ht="10.5" customHeight="1" x14ac:dyDescent="0.4">
      <c r="B101" s="19"/>
    </row>
    <row r="102" spans="1:6" ht="24.75" customHeight="1" x14ac:dyDescent="0.35">
      <c r="A102" s="139" t="s">
        <v>102</v>
      </c>
      <c r="B102" s="139"/>
      <c r="C102" s="139"/>
      <c r="D102" s="139"/>
      <c r="E102" s="139"/>
    </row>
    <row r="103" spans="1:6" ht="27" customHeight="1" x14ac:dyDescent="0.35">
      <c r="A103" s="88" t="s">
        <v>72</v>
      </c>
      <c r="B103" s="24" t="s">
        <v>14</v>
      </c>
      <c r="C103" s="24" t="s">
        <v>103</v>
      </c>
      <c r="D103" s="24" t="s">
        <v>104</v>
      </c>
      <c r="E103" s="24" t="s">
        <v>76</v>
      </c>
      <c r="F103" s="28"/>
    </row>
    <row r="104" spans="1:6" s="1" customFormat="1" hidden="1" x14ac:dyDescent="0.35">
      <c r="A104" s="121"/>
      <c r="B104" s="74"/>
      <c r="C104" s="75"/>
      <c r="D104" s="75"/>
      <c r="E104" s="76"/>
    </row>
    <row r="105" spans="1:6" s="1" customFormat="1" x14ac:dyDescent="0.35">
      <c r="A105" s="126">
        <v>45005</v>
      </c>
      <c r="B105" s="94">
        <v>14.61</v>
      </c>
      <c r="C105" s="95" t="s">
        <v>221</v>
      </c>
      <c r="D105" s="95" t="s">
        <v>86</v>
      </c>
      <c r="E105" s="107" t="s">
        <v>88</v>
      </c>
    </row>
    <row r="106" spans="1:6" s="1" customFormat="1" x14ac:dyDescent="0.35">
      <c r="A106" s="126">
        <v>45043</v>
      </c>
      <c r="B106" s="94">
        <v>15.65</v>
      </c>
      <c r="C106" s="95" t="s">
        <v>223</v>
      </c>
      <c r="D106" s="95" t="s">
        <v>86</v>
      </c>
      <c r="E106" s="107" t="s">
        <v>88</v>
      </c>
    </row>
    <row r="107" spans="1:6" s="1" customFormat="1" x14ac:dyDescent="0.35">
      <c r="A107" s="126">
        <v>45061</v>
      </c>
      <c r="B107" s="94">
        <v>34.43</v>
      </c>
      <c r="C107" s="95" t="s">
        <v>224</v>
      </c>
      <c r="D107" s="95" t="s">
        <v>86</v>
      </c>
      <c r="E107" s="107" t="s">
        <v>88</v>
      </c>
    </row>
    <row r="108" spans="1:6" s="1" customFormat="1" x14ac:dyDescent="0.35">
      <c r="A108" s="126">
        <v>45055</v>
      </c>
      <c r="B108" s="94">
        <v>13.39</v>
      </c>
      <c r="C108" s="95" t="s">
        <v>225</v>
      </c>
      <c r="D108" s="95" t="s">
        <v>86</v>
      </c>
      <c r="E108" s="107" t="s">
        <v>88</v>
      </c>
    </row>
    <row r="109" spans="1:6" s="1" customFormat="1" x14ac:dyDescent="0.35">
      <c r="A109" s="126">
        <v>45064</v>
      </c>
      <c r="B109" s="94">
        <v>18.7</v>
      </c>
      <c r="C109" s="95" t="s">
        <v>222</v>
      </c>
      <c r="D109" s="95" t="s">
        <v>86</v>
      </c>
      <c r="E109" s="107" t="s">
        <v>88</v>
      </c>
    </row>
    <row r="110" spans="1:6" s="1" customFormat="1" x14ac:dyDescent="0.35">
      <c r="A110" s="115">
        <v>45075</v>
      </c>
      <c r="B110" s="94">
        <v>10.68</v>
      </c>
      <c r="C110" s="95" t="s">
        <v>158</v>
      </c>
      <c r="D110" s="95" t="s">
        <v>105</v>
      </c>
      <c r="E110" s="96" t="s">
        <v>88</v>
      </c>
    </row>
    <row r="111" spans="1:6" s="1" customFormat="1" x14ac:dyDescent="0.35">
      <c r="A111" s="115">
        <v>45075</v>
      </c>
      <c r="B111" s="94">
        <v>12.84</v>
      </c>
      <c r="C111" s="95" t="s">
        <v>159</v>
      </c>
      <c r="D111" s="95" t="s">
        <v>105</v>
      </c>
      <c r="E111" s="96" t="s">
        <v>88</v>
      </c>
    </row>
    <row r="112" spans="1:6" s="1" customFormat="1" x14ac:dyDescent="0.35">
      <c r="A112" s="115">
        <v>45076</v>
      </c>
      <c r="B112" s="94">
        <f>14.52-1.39</f>
        <v>13.129999999999999</v>
      </c>
      <c r="C112" s="95" t="s">
        <v>167</v>
      </c>
      <c r="D112" s="95" t="s">
        <v>105</v>
      </c>
      <c r="E112" s="96" t="s">
        <v>88</v>
      </c>
    </row>
    <row r="113" spans="1:5" s="1" customFormat="1" x14ac:dyDescent="0.35">
      <c r="A113" s="115">
        <v>45064</v>
      </c>
      <c r="B113" s="94">
        <v>28.36</v>
      </c>
      <c r="C113" s="95" t="s">
        <v>166</v>
      </c>
      <c r="D113" s="95" t="s">
        <v>105</v>
      </c>
      <c r="E113" s="96" t="s">
        <v>88</v>
      </c>
    </row>
    <row r="114" spans="1:5" s="1" customFormat="1" x14ac:dyDescent="0.35">
      <c r="A114" s="126">
        <v>45068</v>
      </c>
      <c r="B114" s="94">
        <v>25.91</v>
      </c>
      <c r="C114" s="95" t="s">
        <v>165</v>
      </c>
      <c r="D114" s="95" t="s">
        <v>105</v>
      </c>
      <c r="E114" s="108" t="s">
        <v>87</v>
      </c>
    </row>
    <row r="115" spans="1:5" s="1" customFormat="1" x14ac:dyDescent="0.35">
      <c r="A115" s="126">
        <v>45061</v>
      </c>
      <c r="B115" s="94">
        <v>11.48</v>
      </c>
      <c r="C115" s="95" t="s">
        <v>160</v>
      </c>
      <c r="D115" s="95" t="s">
        <v>105</v>
      </c>
      <c r="E115" s="96" t="s">
        <v>88</v>
      </c>
    </row>
    <row r="116" spans="1:5" s="1" customFormat="1" x14ac:dyDescent="0.35">
      <c r="A116" s="126">
        <v>45064</v>
      </c>
      <c r="B116" s="94">
        <v>12.4</v>
      </c>
      <c r="C116" s="95" t="s">
        <v>161</v>
      </c>
      <c r="D116" s="95" t="s">
        <v>105</v>
      </c>
      <c r="E116" s="96" t="s">
        <v>88</v>
      </c>
    </row>
    <row r="117" spans="1:5" s="1" customFormat="1" x14ac:dyDescent="0.35">
      <c r="A117" s="115">
        <v>45078</v>
      </c>
      <c r="B117" s="94">
        <v>13.63</v>
      </c>
      <c r="C117" s="95" t="s">
        <v>168</v>
      </c>
      <c r="D117" s="95" t="s">
        <v>105</v>
      </c>
      <c r="E117" s="96" t="s">
        <v>88</v>
      </c>
    </row>
    <row r="118" spans="1:5" s="1" customFormat="1" x14ac:dyDescent="0.35">
      <c r="A118" s="115">
        <v>45091</v>
      </c>
      <c r="B118" s="94">
        <v>10.050000000000001</v>
      </c>
      <c r="C118" s="95" t="s">
        <v>162</v>
      </c>
      <c r="D118" s="95" t="s">
        <v>105</v>
      </c>
      <c r="E118" s="96" t="s">
        <v>88</v>
      </c>
    </row>
    <row r="119" spans="1:5" s="1" customFormat="1" ht="25.5" x14ac:dyDescent="0.35">
      <c r="A119" s="115">
        <v>45091</v>
      </c>
      <c r="B119" s="94">
        <v>10.050000000000001</v>
      </c>
      <c r="C119" s="95" t="s">
        <v>163</v>
      </c>
      <c r="D119" s="95" t="s">
        <v>105</v>
      </c>
      <c r="E119" s="96" t="s">
        <v>88</v>
      </c>
    </row>
    <row r="120" spans="1:5" s="1" customFormat="1" x14ac:dyDescent="0.35">
      <c r="A120" s="115">
        <v>45106</v>
      </c>
      <c r="B120" s="94">
        <v>11.56</v>
      </c>
      <c r="C120" s="95" t="s">
        <v>164</v>
      </c>
      <c r="D120" s="95" t="s">
        <v>105</v>
      </c>
      <c r="E120" s="96" t="s">
        <v>88</v>
      </c>
    </row>
    <row r="121" spans="1:5" s="1" customFormat="1" hidden="1" x14ac:dyDescent="0.35">
      <c r="A121" s="121"/>
      <c r="B121" s="74"/>
      <c r="C121" s="75"/>
      <c r="D121" s="75"/>
      <c r="E121" s="76"/>
    </row>
    <row r="122" spans="1:5" ht="19.5" customHeight="1" x14ac:dyDescent="0.35">
      <c r="A122" s="88" t="s">
        <v>106</v>
      </c>
      <c r="B122" s="123">
        <f>SUM(B104:B121)</f>
        <v>256.87</v>
      </c>
      <c r="C122" s="104" t="str">
        <f>IF(SUBTOTAL(3,B104:B121)=SUBTOTAL(103,B104:B121),'Summary and sign-off'!$A$48,'Summary and sign-off'!$A$49)</f>
        <v>Check - there are no hidden rows with data</v>
      </c>
      <c r="D122" s="137" t="str">
        <f>IF('Summary and sign-off'!F57='Summary and sign-off'!F54,'Summary and sign-off'!A51,'Summary and sign-off'!A50)</f>
        <v>Check - each entry provides sufficient information</v>
      </c>
      <c r="E122" s="137"/>
    </row>
    <row r="123" spans="1:5" ht="10.5" customHeight="1" x14ac:dyDescent="0.4">
      <c r="B123" s="41"/>
      <c r="C123" s="19"/>
    </row>
    <row r="124" spans="1:5" ht="34.5" customHeight="1" x14ac:dyDescent="0.35">
      <c r="A124" s="118" t="s">
        <v>107</v>
      </c>
      <c r="B124" s="127">
        <f>B17+B100+B122</f>
        <v>16901.060000000001</v>
      </c>
      <c r="C124" s="128"/>
      <c r="D124" s="128"/>
      <c r="E124" s="128"/>
    </row>
    <row r="125" spans="1:5" ht="13.15" x14ac:dyDescent="0.4">
      <c r="B125" s="19"/>
    </row>
    <row r="126" spans="1:5" ht="13.15" x14ac:dyDescent="0.4">
      <c r="A126" s="119" t="s">
        <v>27</v>
      </c>
      <c r="B126" s="19"/>
    </row>
    <row r="127" spans="1:5" ht="12.75" customHeight="1" x14ac:dyDescent="0.35">
      <c r="A127" s="129" t="s">
        <v>108</v>
      </c>
    </row>
    <row r="128" spans="1:5" ht="13.15" customHeight="1" x14ac:dyDescent="0.35">
      <c r="A128" s="129" t="s">
        <v>109</v>
      </c>
    </row>
    <row r="129" spans="1:4" ht="38.25" x14ac:dyDescent="0.35">
      <c r="A129" s="129" t="s">
        <v>110</v>
      </c>
    </row>
    <row r="130" spans="1:4" ht="51" x14ac:dyDescent="0.4">
      <c r="A130" s="129" t="s">
        <v>33</v>
      </c>
      <c r="B130" s="19"/>
    </row>
    <row r="131" spans="1:4" ht="13.15" customHeight="1" x14ac:dyDescent="0.35">
      <c r="A131" s="129" t="s">
        <v>111</v>
      </c>
    </row>
    <row r="132" spans="1:4" ht="38.25" x14ac:dyDescent="0.35">
      <c r="A132" s="129" t="s">
        <v>112</v>
      </c>
    </row>
    <row r="133" spans="1:4" ht="63.75" x14ac:dyDescent="0.35">
      <c r="A133" s="129" t="s">
        <v>113</v>
      </c>
      <c r="B133" s="28"/>
      <c r="C133" s="28"/>
      <c r="D133" s="28"/>
    </row>
    <row r="134" spans="1:4" x14ac:dyDescent="0.35">
      <c r="A134" s="120"/>
    </row>
    <row r="135" spans="1:4" hidden="1" x14ac:dyDescent="0.35">
      <c r="A135" s="120"/>
    </row>
    <row r="136" spans="1:4" x14ac:dyDescent="0.35"/>
    <row r="137" spans="1:4" x14ac:dyDescent="0.35"/>
    <row r="138" spans="1:4" x14ac:dyDescent="0.35"/>
    <row r="139" spans="1:4" x14ac:dyDescent="0.35"/>
    <row r="140" spans="1:4" ht="12.75" hidden="1" customHeight="1" x14ac:dyDescent="0.35"/>
    <row r="141" spans="1:4" x14ac:dyDescent="0.35"/>
    <row r="142" spans="1:4" x14ac:dyDescent="0.35"/>
    <row r="143" spans="1:4" hidden="1" x14ac:dyDescent="0.35">
      <c r="A143" s="120"/>
    </row>
    <row r="144" spans="1:4" hidden="1" x14ac:dyDescent="0.35">
      <c r="A144" s="120"/>
    </row>
    <row r="145" spans="1:1" hidden="1" x14ac:dyDescent="0.35">
      <c r="A145" s="120"/>
    </row>
    <row r="146" spans="1:1" hidden="1" x14ac:dyDescent="0.35">
      <c r="A146" s="120"/>
    </row>
    <row r="147" spans="1:1" hidden="1" x14ac:dyDescent="0.35">
      <c r="A147" s="120"/>
    </row>
    <row r="148" spans="1:1" x14ac:dyDescent="0.35"/>
    <row r="149" spans="1:1" x14ac:dyDescent="0.35"/>
    <row r="150" spans="1:1" x14ac:dyDescent="0.35"/>
    <row r="151" spans="1:1" x14ac:dyDescent="0.35"/>
    <row r="152" spans="1:1" x14ac:dyDescent="0.35"/>
    <row r="153" spans="1:1" x14ac:dyDescent="0.35"/>
    <row r="154" spans="1:1" x14ac:dyDescent="0.35"/>
    <row r="155" spans="1:1" x14ac:dyDescent="0.35"/>
    <row r="156" spans="1:1" x14ac:dyDescent="0.35"/>
    <row r="157" spans="1:1" x14ac:dyDescent="0.35"/>
    <row r="158" spans="1:1" x14ac:dyDescent="0.35"/>
    <row r="159" spans="1:1" x14ac:dyDescent="0.35"/>
    <row r="160" spans="1:1"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sheetData>
  <sheetProtection formatCells="0" formatRows="0" insertColumns="0" insertRows="0" deleteRows="0"/>
  <sortState xmlns:xlrd2="http://schemas.microsoft.com/office/spreadsheetml/2017/richdata2" ref="A22:M96">
    <sortCondition ref="A22:A96"/>
  </sortState>
  <mergeCells count="15">
    <mergeCell ref="B7:E7"/>
    <mergeCell ref="B5:E5"/>
    <mergeCell ref="D122:E122"/>
    <mergeCell ref="A1:E1"/>
    <mergeCell ref="A19:E19"/>
    <mergeCell ref="A102:E102"/>
    <mergeCell ref="B2:E2"/>
    <mergeCell ref="B3:E3"/>
    <mergeCell ref="B4:E4"/>
    <mergeCell ref="A8:E8"/>
    <mergeCell ref="A9:E9"/>
    <mergeCell ref="B6:E6"/>
    <mergeCell ref="D17:E17"/>
    <mergeCell ref="D100:E100"/>
    <mergeCell ref="A10:E10"/>
  </mergeCells>
  <phoneticPr fontId="29" type="noConversion"/>
  <dataValidations xWindow="173" yWindow="7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 A16 A104:A109 A121 A9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3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05:A120 A47:A98 A22:A4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ignoredErrors>
    <ignoredError sqref="B89 B70 B30 B37 B41:B42 B46 B48 B52 B59 B61 B64 B67 B80 B74:B76 B77 B86 B92 B24:B26 B56 B82 B35" unlockedFormula="1"/>
  </ignoredErrors>
  <legacyDrawing r:id="rId2"/>
  <extLst>
    <ext xmlns:x14="http://schemas.microsoft.com/office/spreadsheetml/2009/9/main" uri="{CCE6A557-97BC-4b89-ADB6-D9C93CAAB3DF}">
      <x14:dataValidations xmlns:xm="http://schemas.microsoft.com/office/excel/2006/main" xWindow="173" yWindow="7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B104:B110 B12:B14 B54:B55 B99 B36 B21:B34 B16 B119:B121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zoomScaleNormal="11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33" t="s">
        <v>64</v>
      </c>
      <c r="B1" s="133"/>
      <c r="C1" s="133"/>
      <c r="D1" s="133"/>
      <c r="E1" s="133"/>
    </row>
    <row r="2" spans="1:6" ht="21" customHeight="1" x14ac:dyDescent="0.35">
      <c r="A2" s="3" t="s">
        <v>1</v>
      </c>
      <c r="B2" s="136" t="str">
        <f>'Summary and sign-off'!B2:F2</f>
        <v>Ministry for Pacific Peoples</v>
      </c>
      <c r="C2" s="136"/>
      <c r="D2" s="136"/>
      <c r="E2" s="136"/>
    </row>
    <row r="3" spans="1:6" ht="21" customHeight="1" x14ac:dyDescent="0.35">
      <c r="A3" s="3" t="s">
        <v>65</v>
      </c>
      <c r="B3" s="136" t="str">
        <f>'Summary and sign-off'!B3:F3</f>
        <v>Gerardine Clifford-Lidstone</v>
      </c>
      <c r="C3" s="136"/>
      <c r="D3" s="136"/>
      <c r="E3" s="136"/>
    </row>
    <row r="4" spans="1:6" ht="21" customHeight="1" x14ac:dyDescent="0.35">
      <c r="A4" s="3" t="s">
        <v>66</v>
      </c>
      <c r="B4" s="136">
        <f>'Summary and sign-off'!B4:F4</f>
        <v>44958</v>
      </c>
      <c r="C4" s="136"/>
      <c r="D4" s="136"/>
      <c r="E4" s="136"/>
    </row>
    <row r="5" spans="1:6" ht="21" customHeight="1" x14ac:dyDescent="0.35">
      <c r="A5" s="3" t="s">
        <v>67</v>
      </c>
      <c r="B5" s="136">
        <f>'Summary and sign-off'!B5:F5</f>
        <v>45107</v>
      </c>
      <c r="C5" s="136"/>
      <c r="D5" s="136"/>
      <c r="E5" s="136"/>
    </row>
    <row r="6" spans="1:6" ht="21" customHeight="1" x14ac:dyDescent="0.35">
      <c r="A6" s="3" t="s">
        <v>68</v>
      </c>
      <c r="B6" s="131" t="s">
        <v>35</v>
      </c>
      <c r="C6" s="131"/>
      <c r="D6" s="131"/>
      <c r="E6" s="131"/>
    </row>
    <row r="7" spans="1:6" ht="21" customHeight="1" x14ac:dyDescent="0.35">
      <c r="A7" s="3" t="s">
        <v>7</v>
      </c>
      <c r="B7" s="131" t="s">
        <v>37</v>
      </c>
      <c r="C7" s="131"/>
      <c r="D7" s="131"/>
      <c r="E7" s="131"/>
    </row>
    <row r="8" spans="1:6" ht="35.25" customHeight="1" x14ac:dyDescent="0.4">
      <c r="A8" s="147" t="s">
        <v>114</v>
      </c>
      <c r="B8" s="147"/>
      <c r="C8" s="148"/>
      <c r="D8" s="148"/>
      <c r="E8" s="148"/>
      <c r="F8" s="27"/>
    </row>
    <row r="9" spans="1:6" ht="35.25" customHeight="1" x14ac:dyDescent="0.4">
      <c r="A9" s="145" t="s">
        <v>115</v>
      </c>
      <c r="B9" s="146"/>
      <c r="C9" s="146"/>
      <c r="D9" s="146"/>
      <c r="E9" s="146"/>
      <c r="F9" s="27"/>
    </row>
    <row r="10" spans="1:6" ht="27" customHeight="1" x14ac:dyDescent="0.35">
      <c r="A10" s="24" t="s">
        <v>116</v>
      </c>
      <c r="B10" s="24" t="s">
        <v>14</v>
      </c>
      <c r="C10" s="24" t="s">
        <v>117</v>
      </c>
      <c r="D10" s="24" t="s">
        <v>118</v>
      </c>
      <c r="E10" s="24" t="s">
        <v>76</v>
      </c>
      <c r="F10" s="20"/>
    </row>
    <row r="11" spans="1:6" s="2" customFormat="1" hidden="1" x14ac:dyDescent="0.35">
      <c r="A11" s="77"/>
      <c r="B11" s="74"/>
      <c r="C11" s="78"/>
      <c r="D11" s="78"/>
      <c r="E11" s="79"/>
    </row>
    <row r="12" spans="1:6" s="2" customFormat="1" x14ac:dyDescent="0.35">
      <c r="A12" s="93"/>
      <c r="B12" s="94"/>
      <c r="C12" s="98"/>
      <c r="D12" s="98"/>
      <c r="E12" s="99"/>
    </row>
    <row r="13" spans="1:6" s="2" customFormat="1" ht="13.15" x14ac:dyDescent="0.4">
      <c r="A13" s="105"/>
      <c r="B13" s="94"/>
      <c r="C13" s="95"/>
      <c r="D13" s="95"/>
      <c r="E13" s="96"/>
      <c r="F13" s="106"/>
    </row>
    <row r="14" spans="1:6" s="2" customFormat="1" ht="13.15" x14ac:dyDescent="0.4">
      <c r="A14" s="105"/>
      <c r="B14" s="94"/>
      <c r="C14" s="95"/>
      <c r="D14" s="95"/>
      <c r="E14" s="96"/>
      <c r="F14" s="106"/>
    </row>
    <row r="15" spans="1:6" s="2" customFormat="1" ht="13.15" x14ac:dyDescent="0.4">
      <c r="A15" s="105"/>
      <c r="B15" s="94"/>
      <c r="C15" s="95"/>
      <c r="D15" s="95"/>
      <c r="E15" s="96"/>
      <c r="F15" s="106"/>
    </row>
    <row r="16" spans="1:6" s="2" customFormat="1" ht="13.15" x14ac:dyDescent="0.4">
      <c r="A16" s="105"/>
      <c r="B16" s="94"/>
      <c r="C16" s="95"/>
      <c r="D16" s="95"/>
      <c r="E16" s="96"/>
      <c r="F16" s="106"/>
    </row>
    <row r="17" spans="1:6" s="2" customFormat="1" x14ac:dyDescent="0.35">
      <c r="A17" s="97"/>
      <c r="B17" s="94"/>
      <c r="C17" s="98"/>
      <c r="D17" s="98"/>
      <c r="E17" s="99"/>
    </row>
    <row r="18" spans="1:6" s="2" customFormat="1" ht="11.25" hidden="1" customHeight="1" x14ac:dyDescent="0.35">
      <c r="A18" s="77"/>
      <c r="B18" s="74"/>
      <c r="C18" s="78"/>
      <c r="D18" s="78"/>
      <c r="E18" s="79"/>
    </row>
    <row r="19" spans="1:6" ht="34.5" customHeight="1" x14ac:dyDescent="0.35">
      <c r="A19" s="37" t="s">
        <v>119</v>
      </c>
      <c r="B19" s="45">
        <f>SUM(B11:B18)</f>
        <v>0</v>
      </c>
      <c r="C19" s="51" t="str">
        <f>IF(SUBTOTAL(3,B11:B18)=SUBTOTAL(103,B11:B18),'Summary and sign-off'!$A$48,'Summary and sign-off'!$A$49)</f>
        <v>Check - there are no hidden rows with data</v>
      </c>
      <c r="D19" s="137" t="str">
        <f>IF('Summary and sign-off'!F58='Summary and sign-off'!F54,'Summary and sign-off'!A51,'Summary and sign-off'!A50)</f>
        <v>Check - each entry provides sufficient information</v>
      </c>
      <c r="E19" s="137"/>
      <c r="F19" s="2"/>
    </row>
    <row r="20" spans="1:6" ht="13.15" x14ac:dyDescent="0.4">
      <c r="A20" s="18"/>
      <c r="B20" s="17"/>
      <c r="C20" s="17"/>
      <c r="D20" s="17"/>
      <c r="E20" s="17"/>
    </row>
    <row r="21" spans="1:6" ht="13.15" x14ac:dyDescent="0.4">
      <c r="A21" s="18" t="s">
        <v>27</v>
      </c>
      <c r="B21" s="19"/>
      <c r="C21" s="17"/>
      <c r="D21" s="17"/>
      <c r="E21" s="17"/>
    </row>
    <row r="22" spans="1:6" ht="12.75" customHeight="1" x14ac:dyDescent="0.35">
      <c r="A22" s="20" t="s">
        <v>120</v>
      </c>
      <c r="B22" s="20"/>
      <c r="C22" s="20"/>
      <c r="D22" s="20"/>
      <c r="E22" s="20"/>
    </row>
    <row r="23" spans="1:6" x14ac:dyDescent="0.35">
      <c r="A23" s="20" t="s">
        <v>121</v>
      </c>
      <c r="B23" s="20"/>
      <c r="C23" s="28"/>
      <c r="D23" s="28"/>
      <c r="E23" s="28"/>
    </row>
    <row r="24" spans="1:6" ht="13.15" x14ac:dyDescent="0.4">
      <c r="A24" s="20" t="s">
        <v>33</v>
      </c>
      <c r="B24" s="19"/>
      <c r="C24" s="17"/>
      <c r="D24" s="17"/>
      <c r="E24" s="17"/>
      <c r="F24" s="17"/>
    </row>
    <row r="25" spans="1:6" x14ac:dyDescent="0.35">
      <c r="A25" s="20" t="s">
        <v>122</v>
      </c>
      <c r="B25" s="20"/>
      <c r="C25" s="28"/>
      <c r="D25" s="28"/>
      <c r="E25" s="28"/>
    </row>
    <row r="26" spans="1:6" ht="12.75" customHeight="1" x14ac:dyDescent="0.35">
      <c r="A26" s="20" t="s">
        <v>123</v>
      </c>
      <c r="B26" s="20"/>
      <c r="C26" s="22"/>
      <c r="D26" s="22"/>
      <c r="E26" s="22"/>
    </row>
    <row r="27" spans="1:6" x14ac:dyDescent="0.35">
      <c r="A27" s="17"/>
      <c r="B27" s="17"/>
      <c r="C27" s="17"/>
      <c r="D27" s="17"/>
      <c r="E27" s="17"/>
    </row>
    <row r="28" spans="1:6" x14ac:dyDescent="0.35"/>
    <row r="29" spans="1:6" x14ac:dyDescent="0.35"/>
    <row r="30" spans="1:6" x14ac:dyDescent="0.35"/>
    <row r="31" spans="1:6" x14ac:dyDescent="0.35"/>
    <row r="32" spans="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 B17:B18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zoomScaleNormal="10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33" t="s">
        <v>64</v>
      </c>
      <c r="B1" s="133"/>
      <c r="C1" s="133"/>
      <c r="D1" s="133"/>
      <c r="E1" s="133"/>
    </row>
    <row r="2" spans="1:6" ht="21" customHeight="1" x14ac:dyDescent="0.35">
      <c r="A2" s="3" t="s">
        <v>1</v>
      </c>
      <c r="B2" s="136" t="str">
        <f>'Summary and sign-off'!B2:F2</f>
        <v>Ministry for Pacific Peoples</v>
      </c>
      <c r="C2" s="136"/>
      <c r="D2" s="136"/>
      <c r="E2" s="136"/>
    </row>
    <row r="3" spans="1:6" ht="21" customHeight="1" x14ac:dyDescent="0.35">
      <c r="A3" s="3" t="s">
        <v>65</v>
      </c>
      <c r="B3" s="136" t="str">
        <f>'Summary and sign-off'!B3:F3</f>
        <v>Gerardine Clifford-Lidstone</v>
      </c>
      <c r="C3" s="136"/>
      <c r="D3" s="136"/>
      <c r="E3" s="136"/>
    </row>
    <row r="4" spans="1:6" ht="21" customHeight="1" x14ac:dyDescent="0.35">
      <c r="A4" s="3" t="s">
        <v>66</v>
      </c>
      <c r="B4" s="136">
        <f>'Summary and sign-off'!B4:F4</f>
        <v>44958</v>
      </c>
      <c r="C4" s="136"/>
      <c r="D4" s="136"/>
      <c r="E4" s="136"/>
    </row>
    <row r="5" spans="1:6" ht="21" customHeight="1" x14ac:dyDescent="0.35">
      <c r="A5" s="3" t="s">
        <v>67</v>
      </c>
      <c r="B5" s="136">
        <f>'Summary and sign-off'!B5:F5</f>
        <v>45107</v>
      </c>
      <c r="C5" s="136"/>
      <c r="D5" s="136"/>
      <c r="E5" s="136"/>
    </row>
    <row r="6" spans="1:6" ht="21" customHeight="1" x14ac:dyDescent="0.35">
      <c r="A6" s="3" t="s">
        <v>68</v>
      </c>
      <c r="B6" s="131" t="s">
        <v>35</v>
      </c>
      <c r="C6" s="131"/>
      <c r="D6" s="131"/>
      <c r="E6" s="131"/>
      <c r="F6" s="23"/>
    </row>
    <row r="7" spans="1:6" ht="21" customHeight="1" x14ac:dyDescent="0.35">
      <c r="A7" s="3" t="s">
        <v>7</v>
      </c>
      <c r="B7" s="131" t="s">
        <v>37</v>
      </c>
      <c r="C7" s="131"/>
      <c r="D7" s="131"/>
      <c r="E7" s="131"/>
      <c r="F7" s="23"/>
    </row>
    <row r="8" spans="1:6" ht="35.25" customHeight="1" x14ac:dyDescent="0.35">
      <c r="A8" s="141" t="s">
        <v>124</v>
      </c>
      <c r="B8" s="141"/>
      <c r="C8" s="148"/>
      <c r="D8" s="148"/>
      <c r="E8" s="148"/>
    </row>
    <row r="9" spans="1:6" ht="35.25" customHeight="1" x14ac:dyDescent="0.35">
      <c r="A9" s="149" t="s">
        <v>125</v>
      </c>
      <c r="B9" s="150"/>
      <c r="C9" s="150"/>
      <c r="D9" s="150"/>
      <c r="E9" s="150"/>
    </row>
    <row r="10" spans="1:6" ht="27" customHeight="1" x14ac:dyDescent="0.35">
      <c r="A10" s="24" t="s">
        <v>72</v>
      </c>
      <c r="B10" s="24" t="s">
        <v>14</v>
      </c>
      <c r="C10" s="24" t="s">
        <v>126</v>
      </c>
      <c r="D10" s="24" t="s">
        <v>127</v>
      </c>
      <c r="E10" s="24" t="s">
        <v>76</v>
      </c>
      <c r="F10" s="20"/>
    </row>
    <row r="11" spans="1:6" s="2" customFormat="1" hidden="1" x14ac:dyDescent="0.35">
      <c r="A11" s="77"/>
      <c r="B11" s="74"/>
      <c r="C11" s="78"/>
      <c r="D11" s="78"/>
      <c r="E11" s="79"/>
    </row>
    <row r="12" spans="1:6" s="2" customFormat="1" x14ac:dyDescent="0.35">
      <c r="A12" s="93"/>
      <c r="B12" s="94"/>
      <c r="C12" s="98"/>
      <c r="D12" s="98"/>
      <c r="E12" s="99"/>
    </row>
    <row r="13" spans="1:6" s="2" customFormat="1" x14ac:dyDescent="0.35">
      <c r="A13" s="105">
        <v>45077</v>
      </c>
      <c r="B13" s="94">
        <f>25.5+15</f>
        <v>40.5</v>
      </c>
      <c r="C13" s="98" t="s">
        <v>128</v>
      </c>
      <c r="D13" s="98" t="s">
        <v>128</v>
      </c>
      <c r="E13" s="99"/>
    </row>
    <row r="14" spans="1:6" s="2" customFormat="1" x14ac:dyDescent="0.35">
      <c r="A14" s="105">
        <v>45107</v>
      </c>
      <c r="B14" s="94">
        <v>123.01</v>
      </c>
      <c r="C14" s="98" t="s">
        <v>128</v>
      </c>
      <c r="D14" s="98" t="s">
        <v>128</v>
      </c>
      <c r="E14" s="99"/>
    </row>
    <row r="15" spans="1:6" s="2" customFormat="1" x14ac:dyDescent="0.35">
      <c r="A15" s="105">
        <v>45107</v>
      </c>
      <c r="B15" s="94">
        <v>15</v>
      </c>
      <c r="C15" s="98" t="s">
        <v>128</v>
      </c>
      <c r="D15" s="98" t="s">
        <v>128</v>
      </c>
      <c r="E15" s="99"/>
    </row>
    <row r="16" spans="1:6" s="2" customFormat="1" x14ac:dyDescent="0.35">
      <c r="A16" s="105">
        <v>45095</v>
      </c>
      <c r="B16" s="94">
        <v>15</v>
      </c>
      <c r="C16" s="98" t="s">
        <v>128</v>
      </c>
      <c r="D16" s="98" t="s">
        <v>128</v>
      </c>
      <c r="E16" s="99"/>
    </row>
    <row r="17" spans="1:6" s="2" customFormat="1" x14ac:dyDescent="0.35">
      <c r="A17" s="105">
        <v>45016</v>
      </c>
      <c r="B17" s="94">
        <v>18.54</v>
      </c>
      <c r="C17" s="98" t="s">
        <v>128</v>
      </c>
      <c r="D17" s="98" t="s">
        <v>128</v>
      </c>
      <c r="E17" s="99"/>
    </row>
    <row r="18" spans="1:6" s="2" customFormat="1" x14ac:dyDescent="0.35">
      <c r="A18" s="105"/>
      <c r="B18" s="94"/>
      <c r="C18" s="98"/>
      <c r="D18" s="98"/>
      <c r="E18" s="99"/>
    </row>
    <row r="19" spans="1:6" s="2" customFormat="1" x14ac:dyDescent="0.35">
      <c r="A19" s="105"/>
      <c r="B19" s="94"/>
      <c r="C19" s="98"/>
      <c r="D19" s="98"/>
      <c r="E19" s="99"/>
    </row>
    <row r="20" spans="1:6" s="2" customFormat="1" hidden="1" x14ac:dyDescent="0.35">
      <c r="A20" s="77"/>
      <c r="B20" s="74"/>
      <c r="C20" s="78"/>
      <c r="D20" s="78"/>
      <c r="E20" s="79"/>
    </row>
    <row r="21" spans="1:6" ht="34.5" customHeight="1" x14ac:dyDescent="0.35">
      <c r="A21" s="37" t="s">
        <v>129</v>
      </c>
      <c r="B21" s="45">
        <f>SUM(B11:B20)</f>
        <v>212.04999999999998</v>
      </c>
      <c r="C21" s="51" t="str">
        <f>IF(SUBTOTAL(3,B11:B20)=SUBTOTAL(103,B11:B20),'Summary and sign-off'!$A$48,'Summary and sign-off'!$A$49)</f>
        <v>Check - there are no hidden rows with data</v>
      </c>
      <c r="D21" s="137" t="str">
        <f>IF('Summary and sign-off'!F59='Summary and sign-off'!F54,'Summary and sign-off'!A51,'Summary and sign-off'!A50)</f>
        <v>Check - each entry provides sufficient information</v>
      </c>
      <c r="E21" s="137"/>
    </row>
    <row r="22" spans="1:6" ht="14.25" customHeight="1" x14ac:dyDescent="0.35">
      <c r="B22" s="17"/>
      <c r="C22" s="17"/>
      <c r="D22" s="17"/>
      <c r="E22" s="17"/>
    </row>
    <row r="23" spans="1:6" ht="13.15" x14ac:dyDescent="0.4">
      <c r="A23" s="18" t="s">
        <v>130</v>
      </c>
      <c r="B23" s="17"/>
      <c r="C23" s="17"/>
      <c r="D23" s="17"/>
      <c r="E23" s="17"/>
    </row>
    <row r="24" spans="1:6" ht="12.75" customHeight="1" x14ac:dyDescent="0.35">
      <c r="A24" s="20" t="s">
        <v>108</v>
      </c>
      <c r="B24" s="17"/>
      <c r="C24" s="17"/>
      <c r="D24" s="17"/>
      <c r="E24" s="17"/>
    </row>
    <row r="25" spans="1:6" ht="13.15" x14ac:dyDescent="0.4">
      <c r="A25" s="20" t="s">
        <v>33</v>
      </c>
      <c r="B25" s="19"/>
      <c r="C25" s="17"/>
      <c r="D25" s="17"/>
      <c r="E25" s="17"/>
      <c r="F25" s="17"/>
    </row>
    <row r="26" spans="1:6" x14ac:dyDescent="0.35">
      <c r="A26" s="20" t="s">
        <v>122</v>
      </c>
      <c r="C26" s="17"/>
      <c r="D26" s="17"/>
      <c r="E26" s="17"/>
      <c r="F26" s="17"/>
    </row>
    <row r="27" spans="1:6" ht="12.75" customHeight="1" x14ac:dyDescent="0.35">
      <c r="A27" s="20" t="s">
        <v>123</v>
      </c>
      <c r="B27" s="25"/>
      <c r="C27" s="22"/>
      <c r="D27" s="22"/>
      <c r="E27" s="22"/>
      <c r="F27" s="22"/>
    </row>
    <row r="28" spans="1:6" x14ac:dyDescent="0.35">
      <c r="B28" s="26"/>
      <c r="C28" s="17"/>
      <c r="D28" s="17"/>
      <c r="E28" s="17"/>
    </row>
    <row r="29" spans="1:6" hidden="1" x14ac:dyDescent="0.35">
      <c r="A29" s="17"/>
      <c r="B29" s="17"/>
      <c r="C29" s="17"/>
      <c r="D29" s="17"/>
    </row>
    <row r="30" spans="1:6" ht="12.75" hidden="1" customHeight="1" x14ac:dyDescent="0.35"/>
    <row r="31" spans="1:6" hidden="1" x14ac:dyDescent="0.35">
      <c r="A31" s="17"/>
      <c r="B31" s="17"/>
      <c r="C31" s="17"/>
      <c r="D31" s="17"/>
      <c r="E31" s="17"/>
    </row>
    <row r="32" spans="1:6" hidden="1" x14ac:dyDescent="0.35">
      <c r="A32" s="17"/>
      <c r="B32" s="17"/>
      <c r="C32" s="17"/>
      <c r="D32" s="17"/>
      <c r="E32" s="17"/>
    </row>
    <row r="33" spans="1:5" hidden="1" x14ac:dyDescent="0.35">
      <c r="A33" s="17"/>
      <c r="B33" s="17"/>
      <c r="C33" s="17"/>
      <c r="D33" s="17"/>
      <c r="E33" s="17"/>
    </row>
    <row r="34" spans="1:5" hidden="1" x14ac:dyDescent="0.35">
      <c r="A34" s="17"/>
      <c r="B34" s="17"/>
      <c r="C34" s="17"/>
      <c r="D34" s="17"/>
      <c r="E34" s="17"/>
    </row>
    <row r="35" spans="1:5" hidden="1" x14ac:dyDescent="0.35">
      <c r="A35" s="17"/>
      <c r="B35" s="17"/>
      <c r="C35" s="17"/>
      <c r="D35" s="17"/>
      <c r="E35" s="17"/>
    </row>
    <row r="36" spans="1:5" x14ac:dyDescent="0.35"/>
    <row r="37" spans="1:5" x14ac:dyDescent="0.35"/>
    <row r="38" spans="1:5" x14ac:dyDescent="0.35"/>
    <row r="39" spans="1:5" x14ac:dyDescent="0.35"/>
    <row r="40" spans="1:5" x14ac:dyDescent="0.35"/>
    <row r="41" spans="1:5" x14ac:dyDescent="0.35"/>
    <row r="42" spans="1:5" x14ac:dyDescent="0.35"/>
    <row r="43" spans="1:5" x14ac:dyDescent="0.35"/>
  </sheetData>
  <sheetProtection sheet="1"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A16 A17 A18 A1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zoomScaleNormal="100" workbookViewId="0">
      <selection activeCell="B6" sqref="B6:F6"/>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33" t="s">
        <v>131</v>
      </c>
      <c r="B1" s="133"/>
      <c r="C1" s="133"/>
      <c r="D1" s="133"/>
      <c r="E1" s="133"/>
      <c r="F1" s="133"/>
    </row>
    <row r="2" spans="1:6" ht="21" customHeight="1" x14ac:dyDescent="0.35">
      <c r="A2" s="3" t="s">
        <v>1</v>
      </c>
      <c r="B2" s="136" t="str">
        <f>'Summary and sign-off'!B2:F2</f>
        <v>Ministry for Pacific Peoples</v>
      </c>
      <c r="C2" s="136"/>
      <c r="D2" s="136"/>
      <c r="E2" s="136"/>
      <c r="F2" s="136"/>
    </row>
    <row r="3" spans="1:6" ht="21" customHeight="1" x14ac:dyDescent="0.35">
      <c r="A3" s="3" t="s">
        <v>65</v>
      </c>
      <c r="B3" s="136" t="str">
        <f>'Summary and sign-off'!B3:F3</f>
        <v>Gerardine Clifford-Lidstone</v>
      </c>
      <c r="C3" s="136"/>
      <c r="D3" s="136"/>
      <c r="E3" s="136"/>
      <c r="F3" s="136"/>
    </row>
    <row r="4" spans="1:6" ht="21" customHeight="1" x14ac:dyDescent="0.35">
      <c r="A4" s="3" t="s">
        <v>66</v>
      </c>
      <c r="B4" s="136">
        <f>'Summary and sign-off'!B4:F4</f>
        <v>44958</v>
      </c>
      <c r="C4" s="136"/>
      <c r="D4" s="136"/>
      <c r="E4" s="136"/>
      <c r="F4" s="136"/>
    </row>
    <row r="5" spans="1:6" ht="21" customHeight="1" x14ac:dyDescent="0.35">
      <c r="A5" s="3" t="s">
        <v>67</v>
      </c>
      <c r="B5" s="136">
        <f>'Summary and sign-off'!B5:F5</f>
        <v>45107</v>
      </c>
      <c r="C5" s="136"/>
      <c r="D5" s="136"/>
      <c r="E5" s="136"/>
      <c r="F5" s="136"/>
    </row>
    <row r="6" spans="1:6" ht="21" customHeight="1" x14ac:dyDescent="0.35">
      <c r="A6" s="3" t="s">
        <v>132</v>
      </c>
      <c r="B6" s="131" t="s">
        <v>35</v>
      </c>
      <c r="C6" s="131"/>
      <c r="D6" s="131"/>
      <c r="E6" s="131"/>
      <c r="F6" s="131"/>
    </row>
    <row r="7" spans="1:6" ht="21" customHeight="1" x14ac:dyDescent="0.35">
      <c r="A7" s="3" t="s">
        <v>7</v>
      </c>
      <c r="B7" s="131" t="s">
        <v>37</v>
      </c>
      <c r="C7" s="131"/>
      <c r="D7" s="131"/>
      <c r="E7" s="131"/>
      <c r="F7" s="131"/>
    </row>
    <row r="8" spans="1:6" ht="36" customHeight="1" x14ac:dyDescent="0.35">
      <c r="A8" s="141" t="s">
        <v>133</v>
      </c>
      <c r="B8" s="141"/>
      <c r="C8" s="141"/>
      <c r="D8" s="141"/>
      <c r="E8" s="141"/>
      <c r="F8" s="141"/>
    </row>
    <row r="9" spans="1:6" ht="36" customHeight="1" x14ac:dyDescent="0.35">
      <c r="A9" s="149" t="s">
        <v>134</v>
      </c>
      <c r="B9" s="150"/>
      <c r="C9" s="150"/>
      <c r="D9" s="150"/>
      <c r="E9" s="150"/>
      <c r="F9" s="150"/>
    </row>
    <row r="10" spans="1:6" ht="39" customHeight="1" x14ac:dyDescent="0.35">
      <c r="A10" s="24" t="s">
        <v>72</v>
      </c>
      <c r="B10" s="88" t="s">
        <v>135</v>
      </c>
      <c r="C10" s="88" t="s">
        <v>136</v>
      </c>
      <c r="D10" s="88" t="s">
        <v>137</v>
      </c>
      <c r="E10" s="88" t="s">
        <v>138</v>
      </c>
      <c r="F10" s="88" t="s">
        <v>139</v>
      </c>
    </row>
    <row r="11" spans="1:6" s="2" customFormat="1" hidden="1" x14ac:dyDescent="0.35">
      <c r="A11" s="73"/>
      <c r="B11" s="78"/>
      <c r="C11" s="80"/>
      <c r="D11" s="78"/>
      <c r="E11" s="81"/>
      <c r="F11" s="79"/>
    </row>
    <row r="12" spans="1:6" s="2" customFormat="1" x14ac:dyDescent="0.35">
      <c r="A12" s="105">
        <v>44967</v>
      </c>
      <c r="B12" s="100" t="s">
        <v>140</v>
      </c>
      <c r="C12" s="101" t="s">
        <v>51</v>
      </c>
      <c r="D12" s="95" t="s">
        <v>141</v>
      </c>
      <c r="E12" s="102">
        <v>100</v>
      </c>
      <c r="F12" s="103"/>
    </row>
    <row r="13" spans="1:6" s="2" customFormat="1" x14ac:dyDescent="0.35">
      <c r="A13" s="105">
        <v>45002</v>
      </c>
      <c r="B13" s="100" t="s">
        <v>142</v>
      </c>
      <c r="C13" s="101" t="s">
        <v>51</v>
      </c>
      <c r="D13" s="100" t="s">
        <v>143</v>
      </c>
      <c r="E13" s="102">
        <v>200</v>
      </c>
      <c r="F13" s="103"/>
    </row>
    <row r="14" spans="1:6" s="2" customFormat="1" x14ac:dyDescent="0.35">
      <c r="A14" s="105">
        <v>45002</v>
      </c>
      <c r="B14" s="100" t="s">
        <v>144</v>
      </c>
      <c r="C14" s="101" t="s">
        <v>51</v>
      </c>
      <c r="D14" s="100" t="s">
        <v>145</v>
      </c>
      <c r="E14" s="102">
        <v>250</v>
      </c>
      <c r="F14" s="103"/>
    </row>
    <row r="15" spans="1:6" s="2" customFormat="1" x14ac:dyDescent="0.35">
      <c r="A15" s="105">
        <v>45020</v>
      </c>
      <c r="B15" s="100" t="s">
        <v>146</v>
      </c>
      <c r="C15" s="101" t="s">
        <v>51</v>
      </c>
      <c r="D15" s="100" t="s">
        <v>147</v>
      </c>
      <c r="E15" s="102">
        <v>50</v>
      </c>
      <c r="F15" s="103"/>
    </row>
    <row r="16" spans="1:6" s="2" customFormat="1" ht="25.5" x14ac:dyDescent="0.35">
      <c r="A16" s="105">
        <v>45035</v>
      </c>
      <c r="B16" s="100" t="s">
        <v>148</v>
      </c>
      <c r="C16" s="101" t="s">
        <v>51</v>
      </c>
      <c r="D16" s="100" t="s">
        <v>149</v>
      </c>
      <c r="E16" s="102">
        <v>200</v>
      </c>
      <c r="F16" s="103"/>
    </row>
    <row r="17" spans="1:7" s="2" customFormat="1" hidden="1" x14ac:dyDescent="0.35">
      <c r="A17" s="73"/>
      <c r="B17" s="78"/>
      <c r="C17" s="80"/>
      <c r="D17" s="78"/>
      <c r="E17" s="81"/>
      <c r="F17" s="79"/>
    </row>
    <row r="18" spans="1:7" ht="34.5" customHeight="1" x14ac:dyDescent="0.35">
      <c r="A18" s="89" t="s">
        <v>150</v>
      </c>
      <c r="B18" s="90" t="s">
        <v>151</v>
      </c>
      <c r="C18" s="91">
        <f>C19+C20</f>
        <v>5</v>
      </c>
      <c r="D18" s="92" t="str">
        <f>IF(SUBTOTAL(3,C11:C17)=SUBTOTAL(103,C11:C17),'Summary and sign-off'!$A$48,'Summary and sign-off'!$A$49)</f>
        <v>Check - there are no hidden rows with data</v>
      </c>
      <c r="E18" s="137" t="str">
        <f>IF('Summary and sign-off'!F60='Summary and sign-off'!F54,'Summary and sign-off'!A52,'Summary and sign-off'!A50)</f>
        <v>Check - each entry provides sufficient information</v>
      </c>
      <c r="F18" s="137"/>
      <c r="G18" s="2"/>
    </row>
    <row r="19" spans="1:7" ht="25.5" customHeight="1" x14ac:dyDescent="0.4">
      <c r="A19" s="38"/>
      <c r="B19" s="39" t="s">
        <v>51</v>
      </c>
      <c r="C19" s="40">
        <v>5</v>
      </c>
      <c r="D19" s="14"/>
      <c r="E19" s="15"/>
      <c r="F19" s="16"/>
    </row>
    <row r="20" spans="1:7" ht="25.5" customHeight="1" x14ac:dyDescent="0.4">
      <c r="A20" s="38"/>
      <c r="B20" s="39" t="s">
        <v>52</v>
      </c>
      <c r="C20" s="40">
        <v>0</v>
      </c>
      <c r="D20" s="14"/>
      <c r="E20" s="15"/>
      <c r="F20" s="16"/>
    </row>
    <row r="21" spans="1:7" ht="13.15" x14ac:dyDescent="0.4">
      <c r="A21" s="17"/>
      <c r="B21" s="18"/>
      <c r="C21" s="17"/>
      <c r="D21" s="19"/>
      <c r="E21" s="19"/>
      <c r="F21" s="17"/>
    </row>
    <row r="22" spans="1:7" ht="13.15" x14ac:dyDescent="0.4">
      <c r="A22" s="18" t="s">
        <v>130</v>
      </c>
      <c r="B22" s="18"/>
      <c r="C22" s="18"/>
      <c r="D22" s="18"/>
      <c r="E22" s="18"/>
      <c r="F22" s="18"/>
    </row>
    <row r="23" spans="1:7" ht="12.75" customHeight="1" x14ac:dyDescent="0.35">
      <c r="A23" s="20" t="s">
        <v>108</v>
      </c>
      <c r="B23" s="17"/>
      <c r="C23" s="17"/>
      <c r="D23" s="17"/>
      <c r="E23" s="17"/>
    </row>
    <row r="24" spans="1:7" ht="13.15" x14ac:dyDescent="0.4">
      <c r="A24" s="20" t="s">
        <v>33</v>
      </c>
      <c r="B24" s="19"/>
      <c r="C24" s="17"/>
      <c r="D24" s="17"/>
      <c r="E24" s="17"/>
      <c r="F24" s="17"/>
    </row>
    <row r="25" spans="1:7" ht="13.15" x14ac:dyDescent="0.4">
      <c r="A25" s="20" t="s">
        <v>152</v>
      </c>
      <c r="B25" s="21"/>
      <c r="C25" s="21"/>
      <c r="D25" s="21"/>
      <c r="E25" s="21"/>
      <c r="F25" s="21"/>
    </row>
    <row r="26" spans="1:7" ht="12.75" customHeight="1" x14ac:dyDescent="0.35">
      <c r="A26" s="20" t="s">
        <v>153</v>
      </c>
      <c r="B26" s="17"/>
      <c r="C26" s="17"/>
      <c r="D26" s="17"/>
      <c r="E26" s="17"/>
      <c r="F26" s="17"/>
    </row>
    <row r="27" spans="1:7" ht="13.15" customHeight="1" x14ac:dyDescent="0.35">
      <c r="A27" s="20" t="s">
        <v>154</v>
      </c>
      <c r="B27" s="17"/>
      <c r="C27" s="17"/>
      <c r="D27" s="17"/>
      <c r="E27" s="17"/>
      <c r="F27" s="17"/>
    </row>
    <row r="28" spans="1:7" x14ac:dyDescent="0.35">
      <c r="A28" s="20" t="s">
        <v>155</v>
      </c>
      <c r="C28" s="17"/>
      <c r="D28" s="17"/>
      <c r="E28" s="17"/>
      <c r="F28" s="17"/>
    </row>
    <row r="29" spans="1:7" ht="12.75" customHeight="1" x14ac:dyDescent="0.35">
      <c r="A29" s="20" t="s">
        <v>123</v>
      </c>
      <c r="B29" s="20"/>
      <c r="C29" s="22"/>
      <c r="D29" s="22"/>
      <c r="E29" s="22"/>
      <c r="F29" s="22"/>
    </row>
    <row r="30" spans="1:7" ht="12.75" customHeight="1" x14ac:dyDescent="0.35">
      <c r="A30" s="20"/>
      <c r="B30" s="20"/>
      <c r="C30" s="22"/>
      <c r="D30" s="22"/>
      <c r="E30" s="22"/>
      <c r="F30" s="22"/>
    </row>
    <row r="31" spans="1:7" ht="12.75" hidden="1" customHeight="1" x14ac:dyDescent="0.35">
      <c r="A31" s="20"/>
      <c r="B31" s="20"/>
      <c r="C31" s="22"/>
      <c r="D31" s="22"/>
      <c r="E31" s="22"/>
      <c r="F31" s="22"/>
    </row>
    <row r="32" spans="1:7" x14ac:dyDescent="0.35"/>
    <row r="34" spans="1:6" ht="13.15" hidden="1" x14ac:dyDescent="0.4">
      <c r="A34" s="18"/>
      <c r="B34" s="18"/>
      <c r="C34" s="18"/>
      <c r="D34" s="18"/>
      <c r="E34" s="18"/>
      <c r="F34" s="18"/>
    </row>
    <row r="35" spans="1:6" ht="13.15" hidden="1" x14ac:dyDescent="0.4">
      <c r="A35" s="18"/>
      <c r="B35" s="18"/>
      <c r="C35" s="18"/>
      <c r="D35" s="18"/>
      <c r="E35" s="18"/>
      <c r="F35" s="18"/>
    </row>
    <row r="36" spans="1:6" ht="13.15" hidden="1" x14ac:dyDescent="0.4">
      <c r="A36" s="18"/>
      <c r="B36" s="18"/>
      <c r="C36" s="18"/>
      <c r="D36" s="18"/>
      <c r="E36" s="18"/>
      <c r="F36" s="18"/>
    </row>
    <row r="37" spans="1:6" ht="13.15" hidden="1" x14ac:dyDescent="0.4">
      <c r="A37" s="18"/>
      <c r="B37" s="18"/>
      <c r="C37" s="18"/>
      <c r="D37" s="18"/>
      <c r="E37" s="18"/>
      <c r="F37" s="18"/>
    </row>
    <row r="38" spans="1:6" ht="13.15" hidden="1" x14ac:dyDescent="0.4">
      <c r="A38" s="18"/>
      <c r="B38" s="18"/>
      <c r="C38" s="18"/>
      <c r="D38" s="18"/>
      <c r="E38" s="18"/>
      <c r="F38" s="18"/>
    </row>
    <row r="39" spans="1:6" x14ac:dyDescent="0.35"/>
    <row r="40" spans="1:6" x14ac:dyDescent="0.35"/>
    <row r="41" spans="1:6" x14ac:dyDescent="0.35"/>
    <row r="42" spans="1:6" x14ac:dyDescent="0.35"/>
    <row r="43" spans="1:6" x14ac:dyDescent="0.35"/>
    <row r="44" spans="1:6" x14ac:dyDescent="0.35"/>
    <row r="45" spans="1:6" x14ac:dyDescent="0.35"/>
    <row r="46" spans="1:6" x14ac:dyDescent="0.35"/>
    <row r="47" spans="1:6" x14ac:dyDescent="0.35"/>
  </sheetData>
  <sheetProtection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errorStyle="information" operator="greaterThan" allowBlank="1" showInputMessage="1" prompt="Provide specific $ value if possible" xr:uid="{00000000-0002-0000-0500-000003000000}">
          <x14:formula1>
            <xm:f>'Summary and sign-off'!$A$39:$A$44</xm:f>
          </x14:formula1>
          <xm:sqref>E11 E15:E17</xm:sqref>
        </x14:dataValidation>
        <x14:dataValidation type="list" allowBlank="1" showInputMessage="1" showErrorMessage="1" error="Use the drop down list (at the right of the cell)" xr:uid="{00000000-0002-0000-0500-000002000000}">
          <x14:formula1>
            <xm:f>'Summary and sign-off'!$A$45:$A$46</xm:f>
          </x14:formula1>
          <xm:sqref>C11:C17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12165527-d881-4234-97f9-ee139a3f0c3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Andrew Nijsse</cp:lastModifiedBy>
  <cp:revision/>
  <dcterms:created xsi:type="dcterms:W3CDTF">2010-10-17T20:59:02Z</dcterms:created>
  <dcterms:modified xsi:type="dcterms:W3CDTF">2023-07-31T05:28:15Z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