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filterPrivacy="1" defaultThemeVersion="124226"/>
  <bookViews>
    <workbookView xWindow="0" yWindow="0" windowWidth="18720" windowHeight="7354"/>
  </bookViews>
  <sheets>
    <sheet name="Travel" sheetId="1" r:id="rId1"/>
    <sheet name="Hospitality" sheetId="2" r:id="rId2"/>
    <sheet name="Gifts and Benefits" sheetId="4" r:id="rId3"/>
    <sheet name="All other  expenses" sheetId="3" r:id="rId4"/>
  </sheets>
  <definedNames>
    <definedName name="_xlnm.Print_Area" localSheetId="3">'All other  expenses'!$A$1:$E$51</definedName>
    <definedName name="_xlnm.Print_Area" localSheetId="2">'Gifts and Benefits'!$A$1:$E$25</definedName>
    <definedName name="_xlnm.Print_Area" localSheetId="1">Hospitality!$A$1:$F$21</definedName>
    <definedName name="_xlnm.Print_Area" localSheetId="0">Travel!$A$1:$D$256</definedName>
  </definedNames>
  <calcPr calcId="171027"/>
</workbook>
</file>

<file path=xl/calcChain.xml><?xml version="1.0" encoding="utf-8"?>
<calcChain xmlns="http://schemas.openxmlformats.org/spreadsheetml/2006/main">
  <c r="B16" i="1" l="1"/>
  <c r="B41" i="3" l="1"/>
  <c r="B9" i="2"/>
  <c r="B247" i="1"/>
  <c r="B86" i="1"/>
  <c r="B227" i="1"/>
  <c r="B225" i="1"/>
  <c r="B222" i="1"/>
  <c r="B214" i="1"/>
  <c r="B203" i="1"/>
  <c r="B195" i="1"/>
  <c r="B188" i="1"/>
  <c r="B182" i="1"/>
  <c r="B176" i="1"/>
  <c r="B169" i="1"/>
  <c r="B166" i="1"/>
  <c r="B161" i="1"/>
  <c r="B158" i="1"/>
  <c r="B154" i="1"/>
  <c r="B148" i="1"/>
  <c r="B145" i="1"/>
  <c r="B142" i="1"/>
  <c r="B136" i="1"/>
  <c r="B131" i="1"/>
  <c r="B119" i="1"/>
  <c r="B116" i="1"/>
  <c r="B113" i="1"/>
  <c r="B109" i="1"/>
  <c r="B108" i="1"/>
  <c r="B104" i="1"/>
  <c r="B97" i="1"/>
  <c r="B94" i="1"/>
  <c r="B84" i="1"/>
  <c r="B78" i="1"/>
  <c r="B75" i="1"/>
  <c r="B72" i="1"/>
  <c r="B68" i="1"/>
  <c r="B56" i="1"/>
  <c r="B55" i="1"/>
  <c r="B52" i="1"/>
  <c r="B49" i="1"/>
  <c r="B45" i="1"/>
  <c r="B42" i="1"/>
  <c r="B40" i="1"/>
  <c r="B39" i="1"/>
  <c r="B38" i="1"/>
  <c r="B37" i="1"/>
  <c r="B34" i="1"/>
  <c r="B33" i="1"/>
  <c r="B31" i="1"/>
  <c r="B30" i="1"/>
  <c r="B28" i="1"/>
  <c r="B26" i="1"/>
  <c r="B10" i="1"/>
  <c r="B231" i="1" l="1"/>
  <c r="B22" i="1"/>
  <c r="B3" i="2"/>
  <c r="D14" i="4" l="1"/>
  <c r="B14" i="2"/>
  <c r="B4" i="3"/>
  <c r="B3" i="3"/>
  <c r="B2" i="3"/>
  <c r="B4" i="4"/>
  <c r="B3" i="4"/>
  <c r="B2" i="4"/>
  <c r="B4" i="2"/>
  <c r="B2" i="2"/>
  <c r="B248" i="1" l="1"/>
</calcChain>
</file>

<file path=xl/sharedStrings.xml><?xml version="1.0" encoding="utf-8"?>
<sst xmlns="http://schemas.openxmlformats.org/spreadsheetml/2006/main" count="833" uniqueCount="256">
  <si>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</si>
  <si>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</si>
  <si>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</si>
  <si>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</si>
  <si>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</si>
  <si>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</si>
  <si>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</si>
  <si>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</si>
  <si>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</si>
  <si>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</si>
  <si>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</si>
  <si>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</si>
  <si>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</si>
  <si>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</si>
  <si>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</si>
  <si>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</si>
  <si>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</si>
  <si>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</si>
  <si>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</si>
  <si>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</si>
  <si>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</si>
  <si>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</si>
  <si>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</si>
  <si>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</si>
  <si>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</si>
  <si>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</si>
  <si>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</si>
  <si>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</si>
  <si>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</si>
  <si>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</si>
  <si>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Name of Organisation*</t>
  </si>
  <si>
    <t>Cost ($)
(exc GST / inc GST)***</t>
  </si>
  <si>
    <t xml:space="preserve">Notes </t>
  </si>
  <si>
    <t>* Headings on following tabs will pre populate with what you enter on this tab</t>
  </si>
  <si>
    <t>*** Delete what's inapplicable.  Be consistent - all GST exclusive or all GST inclusive</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</si>
  <si>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</si>
  <si>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</si>
  <si>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</si>
  <si>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</si>
  <si>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</si>
  <si>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</si>
  <si>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</si>
  <si>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</si>
  <si>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</si>
  <si>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</si>
  <si>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</si>
  <si>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</si>
  <si>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</si>
  <si>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</si>
  <si>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</si>
  <si>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</si>
  <si>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</si>
  <si>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</si>
  <si>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</si>
  <si>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</si>
  <si>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</si>
  <si>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 Headings on this tab will be pre populated with what you enter on the Travel tab</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</si>
  <si>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</si>
  <si>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</si>
  <si>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</si>
  <si>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</si>
  <si>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</si>
  <si>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</si>
  <si>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</si>
  <si>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</si>
  <si>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 xml:space="preserve">1 July 2016 to 30 June 2017 </t>
  </si>
  <si>
    <t>1.09.2016</t>
  </si>
  <si>
    <t>4.09.2016</t>
  </si>
  <si>
    <t>8.03.2017</t>
  </si>
  <si>
    <t>10.03.2017 - 26.03.2017</t>
  </si>
  <si>
    <t>10.03.2017 - 24.03.2017</t>
  </si>
  <si>
    <t>Cost (NZ$)
(excl GST)***</t>
  </si>
  <si>
    <t>Lunch</t>
  </si>
  <si>
    <t>Taxi</t>
  </si>
  <si>
    <t>ANZSOG India Executive Leadership Programme - from Hotel to dinner function at Melbourne Cricket Ground ($AUD20.20)</t>
  </si>
  <si>
    <t>Taxi.</t>
  </si>
  <si>
    <t>Airfare</t>
  </si>
  <si>
    <t>Accommodation</t>
  </si>
  <si>
    <t xml:space="preserve">Lunch at Radisson Hotel - ANZSOG India Executive Leadership Programme presentation </t>
  </si>
  <si>
    <t xml:space="preserve">ANZSOG India Executive Leadership Programme - from Airport to Hotel </t>
  </si>
  <si>
    <t>Pauline Winter</t>
  </si>
  <si>
    <t>NZ Government delegate to the United Nations Economic and Social Council (Ecosoc) 61st Commission on the Status of Women</t>
  </si>
  <si>
    <t xml:space="preserve">Purpose of trip </t>
  </si>
  <si>
    <t>13.07.2016</t>
  </si>
  <si>
    <t>27.09.2016</t>
  </si>
  <si>
    <t>15.11.2016</t>
  </si>
  <si>
    <t>25.11.2016</t>
  </si>
  <si>
    <t>29.11.2016</t>
  </si>
  <si>
    <t>30.11.2016</t>
  </si>
  <si>
    <t>1.12.2016</t>
  </si>
  <si>
    <t>7.03.2017</t>
  </si>
  <si>
    <t>17.05.2017</t>
  </si>
  <si>
    <t xml:space="preserve">To Transparency International meeting  </t>
  </si>
  <si>
    <t xml:space="preserve">Return from Transparency International meeting  </t>
  </si>
  <si>
    <t>Visiting Central Regional Office</t>
  </si>
  <si>
    <t xml:space="preserve">From White Ribbon Breakfast with NZ Police </t>
  </si>
  <si>
    <t xml:space="preserve">To the Australian High Commission </t>
  </si>
  <si>
    <t>To the State Services Commission</t>
  </si>
  <si>
    <t>31.08.2016</t>
  </si>
  <si>
    <t>Wellington</t>
  </si>
  <si>
    <t>31.08  - 7.09.2016</t>
  </si>
  <si>
    <t>1 - 4.09.2016</t>
  </si>
  <si>
    <t>Airport carparking</t>
  </si>
  <si>
    <t xml:space="preserve">ANZSOG India Executive Leadership Programme from Hotel to Melbourne Airport </t>
  </si>
  <si>
    <t>Meeting Regional Statekeholders</t>
  </si>
  <si>
    <t>13 - 15.07.2016</t>
  </si>
  <si>
    <t>15.07.2016</t>
  </si>
  <si>
    <t>15 - 16.07.2016</t>
  </si>
  <si>
    <t>20.07.2016</t>
  </si>
  <si>
    <t>21.07.2016</t>
  </si>
  <si>
    <t>22.07.2016</t>
  </si>
  <si>
    <t>27.07.2016</t>
  </si>
  <si>
    <t>2.08.2016</t>
  </si>
  <si>
    <t>4 - 5.08.2016</t>
  </si>
  <si>
    <t>Meeting Regional Statekeholders (Tauranga road tragedy)</t>
  </si>
  <si>
    <t>4.08.2016</t>
  </si>
  <si>
    <t>Private vehicle running allowance</t>
  </si>
  <si>
    <t>7.08.2016</t>
  </si>
  <si>
    <t>8.08.2016</t>
  </si>
  <si>
    <t>11.08.2016</t>
  </si>
  <si>
    <t>Meeting Government Stakeholders</t>
  </si>
  <si>
    <t>13 - 18.08.2016</t>
  </si>
  <si>
    <t xml:space="preserve">Meeting Regional Statekeholders </t>
  </si>
  <si>
    <t>18.08.2016</t>
  </si>
  <si>
    <t>23 - 24.08.2016</t>
  </si>
  <si>
    <t>24.08.2016</t>
  </si>
  <si>
    <t>25.08.2016</t>
  </si>
  <si>
    <t>Carparking</t>
  </si>
  <si>
    <t>29.08.2016</t>
  </si>
  <si>
    <t>29 - 31.08.2016</t>
  </si>
  <si>
    <t>5.09.2016</t>
  </si>
  <si>
    <t>Meal allowance</t>
  </si>
  <si>
    <t>Visiting Regional Office</t>
  </si>
  <si>
    <t>6.09.2016</t>
  </si>
  <si>
    <t>Coffee</t>
  </si>
  <si>
    <t>Bus fare</t>
  </si>
  <si>
    <t>7.09.2016</t>
  </si>
  <si>
    <t xml:space="preserve">Meeting Regional Stakeholders </t>
  </si>
  <si>
    <t>8.09.2016</t>
  </si>
  <si>
    <t>Dinner</t>
  </si>
  <si>
    <t>11.09.2016</t>
  </si>
  <si>
    <t>16.09.2016</t>
  </si>
  <si>
    <t>18.09.2016</t>
  </si>
  <si>
    <t>19.09.2016</t>
  </si>
  <si>
    <t>19 - 24.09.2016</t>
  </si>
  <si>
    <t xml:space="preserve">Meeting Regional Stakeholders (Attending National Conference - Te Ropu Wahine Maori Toko I te Ora (Maori Women's Welfare League)) </t>
  </si>
  <si>
    <t>28.09.2016</t>
  </si>
  <si>
    <t>4.10.2016</t>
  </si>
  <si>
    <t>4 - 6.10.2016</t>
  </si>
  <si>
    <t>5.10.2016</t>
  </si>
  <si>
    <t>Breakfast</t>
  </si>
  <si>
    <t>6.10.2016</t>
  </si>
  <si>
    <t>7.10.2016</t>
  </si>
  <si>
    <t>11.10.2016</t>
  </si>
  <si>
    <t>13.10.2016</t>
  </si>
  <si>
    <t>14.10.2016</t>
  </si>
  <si>
    <t>Meeting Regional Stakeholders (Pacific Business Trust Awards ceremony)</t>
  </si>
  <si>
    <t>17.10.2016</t>
  </si>
  <si>
    <t>24.10.2016</t>
  </si>
  <si>
    <t>28.10.2016</t>
  </si>
  <si>
    <t>30.10.2016</t>
  </si>
  <si>
    <t>7.11.2016</t>
  </si>
  <si>
    <t>11.11.2016</t>
  </si>
  <si>
    <t>Meals</t>
  </si>
  <si>
    <t>16.11.2016</t>
  </si>
  <si>
    <t>17.11.2016</t>
  </si>
  <si>
    <t>18.11.2016</t>
  </si>
  <si>
    <t>21.11.2016</t>
  </si>
  <si>
    <t>21 - 22.11.2016</t>
  </si>
  <si>
    <t>22.11.2016</t>
  </si>
  <si>
    <t>24.11.2016</t>
  </si>
  <si>
    <t>28.11.2016</t>
  </si>
  <si>
    <t>15.12.2016</t>
  </si>
  <si>
    <t>19.12.2016</t>
  </si>
  <si>
    <t>21.12.2016</t>
  </si>
  <si>
    <t>29.12.2016</t>
  </si>
  <si>
    <t>18 - 19.01.2017</t>
  </si>
  <si>
    <t>19.01.2017</t>
  </si>
  <si>
    <t>20.01.2017</t>
  </si>
  <si>
    <t>26.01.2017</t>
  </si>
  <si>
    <t>28.01.2017</t>
  </si>
  <si>
    <t>2.02.2017</t>
  </si>
  <si>
    <t>Supershuttle</t>
  </si>
  <si>
    <t>6.02.2017</t>
  </si>
  <si>
    <t>10.02.2017</t>
  </si>
  <si>
    <t>Meeting Regional Stakeholders (PACIFICA Inc conference)</t>
  </si>
  <si>
    <t>10 - 11.02.2017</t>
  </si>
  <si>
    <t>11.02.2017</t>
  </si>
  <si>
    <t>15.02.2017</t>
  </si>
  <si>
    <t>15 - 16.02.2017</t>
  </si>
  <si>
    <t>16.02.2017</t>
  </si>
  <si>
    <t>17.02.2017</t>
  </si>
  <si>
    <t>19.02.2017</t>
  </si>
  <si>
    <t>19 - 22.02.2017</t>
  </si>
  <si>
    <t>1.03.2017</t>
  </si>
  <si>
    <t>Meeting Regional Stakeholders (ASB Polyfest launch)</t>
  </si>
  <si>
    <t>Bus</t>
  </si>
  <si>
    <t>2 - 3.03.2017</t>
  </si>
  <si>
    <t>9.03.2017</t>
  </si>
  <si>
    <t>26.03.2017</t>
  </si>
  <si>
    <t>6.04.2017</t>
  </si>
  <si>
    <t>10.04.2017</t>
  </si>
  <si>
    <t>20.04.2017</t>
  </si>
  <si>
    <t>26.04.2017</t>
  </si>
  <si>
    <t>26 - 28.04.2017</t>
  </si>
  <si>
    <t>27.04.2017</t>
  </si>
  <si>
    <t>28.04.2017</t>
  </si>
  <si>
    <t>2 - 4.05.2017</t>
  </si>
  <si>
    <t>4.05.2017</t>
  </si>
  <si>
    <t>04.05.2017</t>
  </si>
  <si>
    <t>12.05.2017</t>
  </si>
  <si>
    <t>15.05.2017</t>
  </si>
  <si>
    <t>16.05.2017</t>
  </si>
  <si>
    <t>27.05.2017</t>
  </si>
  <si>
    <t>27 - 31.05.2017</t>
  </si>
  <si>
    <t>30.05.2017</t>
  </si>
  <si>
    <t>31.05 - 1.06.2017</t>
  </si>
  <si>
    <t>31.05.2017</t>
  </si>
  <si>
    <t>1.06.2017</t>
  </si>
  <si>
    <t>16.06.2017</t>
  </si>
  <si>
    <t>20.06.2017</t>
  </si>
  <si>
    <t>Meeting Regional Stakeholders (PEC Board Meeting)</t>
  </si>
  <si>
    <t>Meeting Regional Stakeholders (Toloa STEM Scholarships Awards)</t>
  </si>
  <si>
    <t>Meeting Regional Stakeholders</t>
  </si>
  <si>
    <t>Meeting Regional Stakeholders (Samoan Language Week)</t>
  </si>
  <si>
    <t>Return from the airport</t>
  </si>
  <si>
    <t>ANZSOG in Melbourne,  India Executive Leadership Programme presentation</t>
  </si>
  <si>
    <t>Gifts for participants at Ombudsman Conference hosted by Chief Executive</t>
  </si>
  <si>
    <t>Gifts</t>
  </si>
  <si>
    <t>Stakeholder Relationships</t>
  </si>
  <si>
    <t>Nil</t>
  </si>
  <si>
    <t>01.07.2016 - 30.06.2017</t>
  </si>
  <si>
    <t>Membership subscription</t>
  </si>
  <si>
    <t>N/A</t>
  </si>
  <si>
    <t>to 30.11.2017</t>
  </si>
  <si>
    <t>13.03.2017</t>
  </si>
  <si>
    <t xml:space="preserve">Institute of Management NZ membership </t>
  </si>
  <si>
    <t xml:space="preserve">Institute of Directors in New Zealand (Inc) membership </t>
  </si>
  <si>
    <t xml:space="preserve">HRINZ Membership fees </t>
  </si>
  <si>
    <t>17 - 18.05.2017</t>
  </si>
  <si>
    <t>Training</t>
  </si>
  <si>
    <t>Embedding learnings from the CE Away Days</t>
  </si>
  <si>
    <t>31.07.2016</t>
  </si>
  <si>
    <t>Mobile phone costs</t>
  </si>
  <si>
    <t>Mobile phone</t>
  </si>
  <si>
    <t>30.09.2016</t>
  </si>
  <si>
    <t>31.10.2016</t>
  </si>
  <si>
    <t>31.12.2016</t>
  </si>
  <si>
    <t>31.01.2017</t>
  </si>
  <si>
    <t>1.04.2017</t>
  </si>
  <si>
    <t>1.05.2017</t>
  </si>
  <si>
    <t>30.06.2017</t>
  </si>
  <si>
    <t>Mobile phone. Overseas during March.</t>
  </si>
  <si>
    <t>Meeting Government Stakeholders (Public Sector CE away days at Brackenridge)</t>
  </si>
  <si>
    <t>NZ Government delegate to the United Nations 61st Session of the Commission on the Status of Women (CSW) in New York.  The MFAT allowance of USD27.50 per day for lunch and USD67.60 for dinner was considered as a guide for the upper limit of what would be reasonable.  Consequently MPP provided 90% of  this as a meals allowance, and this amount was also to cover any incidentals and taxis (including to the airport).</t>
  </si>
  <si>
    <t xml:space="preserve">Meals, Taxis, Incidentals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</si>
</sst>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quot;$&quot;#,##0.00"/>
    <numFmt numFmtId="165" formatCode="&quot;$&quot;#,##0.000;[Red]\-&quot;$&quot;#,##0.000"/>
  </numFmts>
  <fonts count="18"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b/>
      <sz val="16"/>
      <color theme="1"/>
      <name val="Arial"/>
      <family val="2"/>
    </font>
    <font>
      <sz val="11"/>
      <color theme="1"/>
      <name val="Arial"/>
      <family val="2"/>
    </font>
  </fonts>
  <fills count="9">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4">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2"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16"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0" fillId="0" borderId="0" xfId="0" applyFont="1" applyBorder="1" applyAlignment="1">
      <alignment vertical="top" wrapText="1"/>
    </xf>
    <xf numFmtId="14" fontId="0" fillId="0" borderId="0" xfId="0" applyNumberFormat="1" applyAlignment="1">
      <alignment horizontal="left" vertical="top" wrapText="1"/>
    </xf>
    <xf numFmtId="14" fontId="0" fillId="0" borderId="0" xfId="0" applyNumberFormat="1" applyFont="1" applyAlignment="1">
      <alignment horizontal="left" vertical="top" wrapText="1"/>
    </xf>
    <xf numFmtId="0" fontId="0" fillId="0" borderId="0" xfId="0" applyFont="1" applyAlignment="1">
      <alignment vertical="top" wrapText="1"/>
    </xf>
    <xf numFmtId="8" fontId="10" fillId="0" borderId="0" xfId="0" applyNumberFormat="1" applyFont="1" applyBorder="1" applyAlignment="1">
      <alignment vertical="center" wrapText="1"/>
    </xf>
    <xf numFmtId="43" fontId="0" fillId="0" borderId="0" xfId="0" applyNumberFormat="1" applyFont="1" applyBorder="1" applyAlignment="1">
      <alignment horizontal="left" vertical="top" wrapText="1"/>
    </xf>
    <xf numFmtId="14" fontId="0" fillId="0" borderId="0" xfId="0" quotePrefix="1" applyNumberFormat="1" applyFont="1" applyFill="1" applyAlignment="1">
      <alignment horizontal="left" vertical="top" wrapText="1"/>
    </xf>
    <xf numFmtId="43" fontId="0" fillId="0" borderId="0" xfId="0" applyNumberFormat="1" applyFont="1" applyFill="1" applyAlignment="1">
      <alignment vertical="top" wrapText="1"/>
    </xf>
    <xf numFmtId="0" fontId="0" fillId="0" borderId="0" xfId="0" applyFont="1" applyFill="1" applyAlignment="1">
      <alignment vertical="top" wrapText="1"/>
    </xf>
    <xf numFmtId="43" fontId="0" fillId="0" borderId="0" xfId="0" applyNumberFormat="1" applyFont="1" applyFill="1" applyBorder="1" applyAlignment="1">
      <alignment horizontal="left" vertical="top" wrapText="1"/>
    </xf>
    <xf numFmtId="0" fontId="0" fillId="0" borderId="0" xfId="0" applyFont="1" applyFill="1" applyBorder="1" applyAlignment="1">
      <alignment vertical="top" wrapText="1"/>
    </xf>
    <xf numFmtId="14" fontId="0" fillId="0" borderId="0" xfId="0" applyNumberFormat="1" applyFont="1" applyFill="1" applyAlignment="1">
      <alignment horizontal="left" vertical="top" wrapText="1"/>
    </xf>
    <xf numFmtId="43" fontId="6" fillId="0" borderId="0" xfId="0" applyNumberFormat="1" applyFont="1" applyFill="1" applyAlignment="1">
      <alignment vertical="top" wrapText="1"/>
    </xf>
    <xf numFmtId="0" fontId="0" fillId="0" borderId="0" xfId="0" applyFill="1" applyAlignment="1">
      <alignment vertical="center" wrapText="1"/>
    </xf>
    <xf numFmtId="0" fontId="1" fillId="0" borderId="0" xfId="0" applyFont="1" applyFill="1" applyBorder="1" applyAlignment="1">
      <alignment vertical="center" wrapText="1"/>
    </xf>
    <xf numFmtId="43" fontId="0" fillId="0" borderId="0" xfId="0" applyNumberFormat="1" applyFont="1" applyAlignment="1">
      <alignment vertical="top" wrapText="1"/>
    </xf>
    <xf numFmtId="0" fontId="6" fillId="0" borderId="0" xfId="0" applyFont="1" applyFill="1" applyBorder="1"/>
    <xf numFmtId="14" fontId="0" fillId="0" borderId="0" xfId="0" applyNumberFormat="1" applyFont="1" applyAlignment="1">
      <alignment horizontal="left" wrapText="1"/>
    </xf>
    <xf numFmtId="43" fontId="0" fillId="0" borderId="0" xfId="0" applyNumberFormat="1" applyFont="1" applyBorder="1" applyAlignment="1">
      <alignment wrapText="1"/>
    </xf>
    <xf numFmtId="4" fontId="0" fillId="0" borderId="0" xfId="0" applyNumberFormat="1" applyFont="1" applyBorder="1" applyAlignment="1">
      <alignment horizontal="right" wrapText="1"/>
    </xf>
    <xf numFmtId="4" fontId="0" fillId="0" borderId="0" xfId="0" applyNumberFormat="1" applyFont="1" applyAlignment="1">
      <alignment horizontal="right" wrapText="1"/>
    </xf>
    <xf numFmtId="0" fontId="0" fillId="0" borderId="0" xfId="0" applyFont="1" applyBorder="1" applyAlignment="1">
      <alignment wrapText="1"/>
    </xf>
    <xf numFmtId="4" fontId="17" fillId="0" borderId="0" xfId="0" applyNumberFormat="1" applyFont="1" applyAlignment="1">
      <alignment horizontal="right" wrapText="1"/>
    </xf>
    <xf numFmtId="0" fontId="17" fillId="0" borderId="0" xfId="0" applyFont="1" applyBorder="1" applyAlignment="1">
      <alignment wrapText="1"/>
    </xf>
    <xf numFmtId="0" fontId="17" fillId="0" borderId="0" xfId="0" applyFont="1" applyAlignment="1">
      <alignment wrapText="1"/>
    </xf>
    <xf numFmtId="0" fontId="17" fillId="0" borderId="0" xfId="0" applyFont="1"/>
    <xf numFmtId="8" fontId="0" fillId="0" borderId="0" xfId="0" applyNumberFormat="1" applyBorder="1" applyAlignment="1">
      <alignment wrapText="1"/>
    </xf>
    <xf numFmtId="165" fontId="0" fillId="0" borderId="0" xfId="0" applyNumberFormat="1" applyBorder="1" applyAlignment="1">
      <alignment wrapText="1"/>
    </xf>
    <xf numFmtId="0" fontId="0" fillId="0" borderId="0" xfId="0" applyFont="1" applyBorder="1" applyAlignment="1">
      <alignment wrapText="1"/>
    </xf>
    <xf numFmtId="0" fontId="0" fillId="0" borderId="0" xfId="0" applyFont="1" applyAlignment="1">
      <alignment horizontal="justify" vertical="center"/>
    </xf>
    <xf numFmtId="0" fontId="16"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3" fillId="0" borderId="7" xfId="0" applyFont="1" applyFill="1" applyBorder="1" applyAlignment="1">
      <alignment horizontal="center" vertical="center" wrapText="1" readingOrder="1"/>
    </xf>
    <xf numFmtId="0" fontId="14"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16"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3" fillId="0" borderId="9" xfId="0" applyFont="1" applyFill="1" applyBorder="1" applyAlignment="1">
      <alignment horizontal="center" vertical="center" wrapText="1" readingOrder="1"/>
    </xf>
    <xf numFmtId="0" fontId="13" fillId="0" borderId="0" xfId="0" applyFont="1" applyFill="1" applyBorder="1" applyAlignment="1">
      <alignment horizontal="center" vertical="center" wrapText="1" readingOrder="1"/>
    </xf>
    <xf numFmtId="0" fontId="13"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5" fillId="0" borderId="2"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3" fillId="0" borderId="2" xfId="0" applyFont="1" applyFill="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7"/>
  <sheetViews>
    <sheetView tabSelected="1" zoomScaleNormal="100" workbookViewId="0">
      <selection activeCell="B3" sqref="B3:D3"/>
    </sheetView>
  </sheetViews>
  <sheetFormatPr defaultColWidth="9.15234375" defaultRowHeight="12.45" x14ac:dyDescent="0.3"/>
  <cols>
    <col min="1" max="1" width="27.3828125" style="7" customWidth="1"/>
    <col min="2" max="2" width="14.4609375" style="1" customWidth="1"/>
    <col min="3" max="3" width="67.69140625" style="1" customWidth="1"/>
    <col min="4" max="4" width="32.4609375" style="1" customWidth="1"/>
    <col min="5" max="16384" width="9.15234375" style="1"/>
  </cols>
  <sheetData>
    <row r="1" spans="1:15" ht="36" customHeight="1" x14ac:dyDescent="0.3">
      <c r="A1" s="129" t="s">
        <v>25</v>
      </c>
      <c r="B1" s="129"/>
      <c r="C1" s="129"/>
      <c r="D1" s="129"/>
    </row>
    <row r="2" spans="1:15" ht="36" customHeight="1" x14ac:dyDescent="0.3">
      <c r="A2" s="49" t="s">
        <v>8</v>
      </c>
      <c r="B2" s="134" t="s">
        <v>30</v>
      </c>
      <c r="C2" s="134"/>
      <c r="D2" s="134"/>
    </row>
    <row r="3" spans="1:15" ht="36" customHeight="1" x14ac:dyDescent="0.3">
      <c r="A3" s="49" t="s">
        <v>9</v>
      </c>
      <c r="B3" s="135" t="s">
        <v>80</v>
      </c>
      <c r="C3" s="135"/>
      <c r="D3" s="135"/>
    </row>
    <row r="4" spans="1:15" ht="36" customHeight="1" x14ac:dyDescent="0.3">
      <c r="A4" s="49" t="s">
        <v>3</v>
      </c>
      <c r="B4" s="135" t="s">
        <v>65</v>
      </c>
      <c r="C4" s="135"/>
      <c r="D4" s="135"/>
    </row>
    <row r="5" spans="1:15" s="3" customFormat="1" ht="36" customHeight="1" x14ac:dyDescent="0.3">
      <c r="A5" s="136" t="s">
        <v>10</v>
      </c>
      <c r="B5" s="137"/>
      <c r="C5" s="137"/>
      <c r="D5" s="137"/>
    </row>
    <row r="6" spans="1:15" s="3" customFormat="1" ht="35.25" customHeight="1" x14ac:dyDescent="0.3">
      <c r="A6" s="138" t="s">
        <v>55</v>
      </c>
      <c r="B6" s="139"/>
      <c r="C6" s="139"/>
      <c r="D6" s="139"/>
    </row>
    <row r="7" spans="1:15" s="4" customFormat="1" ht="19.5" customHeight="1" x14ac:dyDescent="0.35">
      <c r="A7" s="132" t="s">
        <v>38</v>
      </c>
      <c r="B7" s="133"/>
      <c r="C7" s="133"/>
      <c r="D7" s="133"/>
    </row>
    <row r="8" spans="1:15" s="42" customFormat="1" ht="37.299999999999997" x14ac:dyDescent="0.3">
      <c r="A8" s="40" t="s">
        <v>27</v>
      </c>
      <c r="B8" s="41" t="s">
        <v>71</v>
      </c>
      <c r="C8" s="41" t="s">
        <v>82</v>
      </c>
      <c r="D8" s="41" t="s">
        <v>18</v>
      </c>
    </row>
    <row r="9" spans="1:15" s="42" customFormat="1" x14ac:dyDescent="0.3">
      <c r="A9" s="101" t="s">
        <v>98</v>
      </c>
      <c r="B9" s="104">
        <v>36.1</v>
      </c>
      <c r="C9" s="99" t="s">
        <v>226</v>
      </c>
      <c r="D9" s="99" t="s">
        <v>73</v>
      </c>
      <c r="E9" s="104"/>
      <c r="F9" s="99"/>
      <c r="G9" s="99"/>
      <c r="H9" s="99"/>
      <c r="I9" s="99"/>
      <c r="J9" s="99"/>
      <c r="K9" s="99"/>
      <c r="L9" s="99"/>
      <c r="M9" s="99"/>
      <c r="N9" s="99"/>
      <c r="O9" s="99"/>
    </row>
    <row r="10" spans="1:15" s="42" customFormat="1" x14ac:dyDescent="0.3">
      <c r="A10" s="101" t="s">
        <v>100</v>
      </c>
      <c r="B10" s="104">
        <f>584+93+33</f>
        <v>710</v>
      </c>
      <c r="C10" s="99" t="s">
        <v>226</v>
      </c>
      <c r="D10" s="99" t="s">
        <v>76</v>
      </c>
      <c r="E10" s="104"/>
      <c r="F10" s="99"/>
      <c r="G10" s="99"/>
      <c r="H10" s="99"/>
      <c r="I10" s="99"/>
      <c r="J10" s="99"/>
      <c r="K10" s="99"/>
      <c r="L10" s="99"/>
      <c r="M10" s="99"/>
      <c r="N10" s="99"/>
      <c r="O10" s="99"/>
    </row>
    <row r="11" spans="1:15" s="42" customFormat="1" x14ac:dyDescent="0.3">
      <c r="A11" s="101" t="s">
        <v>101</v>
      </c>
      <c r="B11" s="104">
        <v>170</v>
      </c>
      <c r="C11" s="99" t="s">
        <v>226</v>
      </c>
      <c r="D11" s="99" t="s">
        <v>102</v>
      </c>
      <c r="E11" s="104"/>
      <c r="F11" s="99"/>
      <c r="G11" s="99"/>
      <c r="H11" s="99"/>
      <c r="I11" s="99"/>
      <c r="J11" s="99"/>
      <c r="K11" s="99"/>
      <c r="L11" s="99"/>
      <c r="M11" s="99"/>
      <c r="N11" s="99"/>
      <c r="O11" s="99"/>
    </row>
    <row r="12" spans="1:15" s="42" customFormat="1" ht="24.9" x14ac:dyDescent="0.3">
      <c r="A12" s="100" t="s">
        <v>66</v>
      </c>
      <c r="B12" s="103">
        <v>15.54</v>
      </c>
      <c r="C12" s="102" t="s">
        <v>78</v>
      </c>
      <c r="D12" s="7" t="s">
        <v>72</v>
      </c>
    </row>
    <row r="13" spans="1:15" s="42" customFormat="1" x14ac:dyDescent="0.3">
      <c r="A13" s="100" t="s">
        <v>66</v>
      </c>
      <c r="B13" s="103">
        <v>59.43</v>
      </c>
      <c r="C13" s="102" t="s">
        <v>79</v>
      </c>
      <c r="D13" s="7" t="s">
        <v>73</v>
      </c>
    </row>
    <row r="14" spans="1:15" s="42" customFormat="1" ht="24.9" x14ac:dyDescent="0.3">
      <c r="A14" s="100" t="s">
        <v>66</v>
      </c>
      <c r="B14" s="103">
        <v>22.03</v>
      </c>
      <c r="C14" s="102" t="s">
        <v>74</v>
      </c>
      <c r="D14" s="7" t="s">
        <v>75</v>
      </c>
    </row>
    <row r="15" spans="1:15" s="42" customFormat="1" x14ac:dyDescent="0.3">
      <c r="A15" s="100" t="s">
        <v>67</v>
      </c>
      <c r="B15" s="103">
        <v>59.31</v>
      </c>
      <c r="C15" s="102" t="s">
        <v>103</v>
      </c>
      <c r="D15" s="7" t="s">
        <v>73</v>
      </c>
    </row>
    <row r="16" spans="1:15" s="42" customFormat="1" ht="71.150000000000006" customHeight="1" x14ac:dyDescent="0.3">
      <c r="A16" s="101" t="s">
        <v>68</v>
      </c>
      <c r="B16" s="103">
        <f>1762.12</f>
        <v>1762.12</v>
      </c>
      <c r="C16" s="102" t="s">
        <v>254</v>
      </c>
      <c r="D16" s="102" t="s">
        <v>255</v>
      </c>
    </row>
    <row r="17" spans="1:5" s="42" customFormat="1" ht="24.9" x14ac:dyDescent="0.3">
      <c r="A17" s="100" t="s">
        <v>70</v>
      </c>
      <c r="B17" s="103">
        <v>6137.39</v>
      </c>
      <c r="C17" s="102" t="s">
        <v>81</v>
      </c>
      <c r="D17" s="7" t="s">
        <v>77</v>
      </c>
    </row>
    <row r="18" spans="1:5" s="42" customFormat="1" ht="24.9" x14ac:dyDescent="0.3">
      <c r="A18" s="100" t="s">
        <v>69</v>
      </c>
      <c r="B18" s="103">
        <v>4962.3900000000003</v>
      </c>
      <c r="C18" s="102" t="s">
        <v>81</v>
      </c>
      <c r="D18" s="7" t="s">
        <v>76</v>
      </c>
    </row>
    <row r="19" spans="1:5" s="42" customFormat="1" ht="37.5" customHeight="1" x14ac:dyDescent="0.3">
      <c r="A19" s="105" t="s">
        <v>199</v>
      </c>
      <c r="B19" s="106">
        <v>30</v>
      </c>
      <c r="C19" s="106" t="s">
        <v>225</v>
      </c>
      <c r="D19" s="99" t="s">
        <v>73</v>
      </c>
      <c r="E19" s="106"/>
    </row>
    <row r="20" spans="1:5" x14ac:dyDescent="0.3">
      <c r="A20" s="11"/>
      <c r="B20" s="64"/>
      <c r="C20" s="125"/>
      <c r="D20" s="64"/>
    </row>
    <row r="21" spans="1:5" x14ac:dyDescent="0.3">
      <c r="A21" s="11"/>
      <c r="B21" s="64"/>
      <c r="C21" s="126"/>
      <c r="D21" s="125"/>
    </row>
    <row r="22" spans="1:5" ht="19.5" customHeight="1" x14ac:dyDescent="0.3">
      <c r="A22" s="63" t="s">
        <v>4</v>
      </c>
      <c r="B22" s="68">
        <f>SUM(B9:B21)</f>
        <v>13964.310000000001</v>
      </c>
      <c r="C22" s="64"/>
      <c r="D22" s="64"/>
    </row>
    <row r="23" spans="1:5" s="4" customFormat="1" ht="19.5" customHeight="1" x14ac:dyDescent="0.35">
      <c r="A23" s="140" t="s">
        <v>16</v>
      </c>
      <c r="B23" s="141"/>
      <c r="C23" s="141"/>
      <c r="D23" s="6"/>
    </row>
    <row r="24" spans="1:5" s="42" customFormat="1" ht="37.5" customHeight="1" x14ac:dyDescent="0.3">
      <c r="A24" s="40" t="s">
        <v>27</v>
      </c>
      <c r="B24" s="41" t="s">
        <v>31</v>
      </c>
      <c r="C24" s="41" t="s">
        <v>57</v>
      </c>
      <c r="D24" s="41" t="s">
        <v>17</v>
      </c>
    </row>
    <row r="25" spans="1:5" s="42" customFormat="1" ht="37.5" customHeight="1" x14ac:dyDescent="0.3">
      <c r="A25" s="101" t="s">
        <v>83</v>
      </c>
      <c r="B25" s="104">
        <v>39.700000000000003</v>
      </c>
      <c r="C25" s="104" t="s">
        <v>104</v>
      </c>
      <c r="D25" s="99" t="s">
        <v>73</v>
      </c>
    </row>
    <row r="26" spans="1:5" s="42" customFormat="1" ht="37.5" customHeight="1" x14ac:dyDescent="0.3">
      <c r="A26" s="101" t="s">
        <v>105</v>
      </c>
      <c r="B26" s="104">
        <f>436+55.8</f>
        <v>491.8</v>
      </c>
      <c r="C26" s="104" t="s">
        <v>104</v>
      </c>
      <c r="D26" s="99" t="s">
        <v>76</v>
      </c>
    </row>
    <row r="27" spans="1:5" s="42" customFormat="1" ht="37.5" customHeight="1" x14ac:dyDescent="0.3">
      <c r="A27" s="101" t="s">
        <v>106</v>
      </c>
      <c r="B27" s="104">
        <v>39.9</v>
      </c>
      <c r="C27" s="104" t="s">
        <v>104</v>
      </c>
      <c r="D27" s="99" t="s">
        <v>73</v>
      </c>
    </row>
    <row r="28" spans="1:5" s="42" customFormat="1" ht="37.5" customHeight="1" x14ac:dyDescent="0.3">
      <c r="A28" s="101" t="s">
        <v>107</v>
      </c>
      <c r="B28" s="104">
        <f>23</f>
        <v>23</v>
      </c>
      <c r="C28" s="104" t="s">
        <v>104</v>
      </c>
      <c r="D28" s="99" t="s">
        <v>102</v>
      </c>
    </row>
    <row r="29" spans="1:5" s="42" customFormat="1" ht="37.5" customHeight="1" x14ac:dyDescent="0.3">
      <c r="A29" s="101" t="s">
        <v>108</v>
      </c>
      <c r="B29" s="104">
        <v>36.5</v>
      </c>
      <c r="C29" s="104" t="s">
        <v>104</v>
      </c>
      <c r="D29" s="99" t="s">
        <v>73</v>
      </c>
    </row>
    <row r="30" spans="1:5" s="42" customFormat="1" ht="37.5" customHeight="1" x14ac:dyDescent="0.3">
      <c r="A30" s="101" t="s">
        <v>108</v>
      </c>
      <c r="B30" s="104">
        <f>292+292</f>
        <v>584</v>
      </c>
      <c r="C30" s="104" t="s">
        <v>104</v>
      </c>
      <c r="D30" s="99" t="s">
        <v>76</v>
      </c>
    </row>
    <row r="31" spans="1:5" s="42" customFormat="1" ht="37.5" customHeight="1" x14ac:dyDescent="0.3">
      <c r="A31" s="101" t="s">
        <v>109</v>
      </c>
      <c r="B31" s="104">
        <f>232</f>
        <v>232</v>
      </c>
      <c r="C31" s="104" t="s">
        <v>104</v>
      </c>
      <c r="D31" s="99" t="s">
        <v>76</v>
      </c>
    </row>
    <row r="32" spans="1:5" s="42" customFormat="1" ht="37.5" customHeight="1" x14ac:dyDescent="0.3">
      <c r="A32" s="101" t="s">
        <v>109</v>
      </c>
      <c r="B32" s="104">
        <v>43.4</v>
      </c>
      <c r="C32" s="104" t="s">
        <v>104</v>
      </c>
      <c r="D32" s="99" t="s">
        <v>73</v>
      </c>
    </row>
    <row r="33" spans="1:4" s="42" customFormat="1" ht="37.5" customHeight="1" x14ac:dyDescent="0.3">
      <c r="A33" s="101" t="s">
        <v>110</v>
      </c>
      <c r="B33" s="104">
        <f>10</f>
        <v>10</v>
      </c>
      <c r="C33" s="104" t="s">
        <v>104</v>
      </c>
      <c r="D33" s="99" t="s">
        <v>73</v>
      </c>
    </row>
    <row r="34" spans="1:4" s="42" customFormat="1" ht="37.5" customHeight="1" x14ac:dyDescent="0.3">
      <c r="A34" s="101" t="s">
        <v>111</v>
      </c>
      <c r="B34" s="104">
        <f>225</f>
        <v>225</v>
      </c>
      <c r="C34" s="104" t="s">
        <v>104</v>
      </c>
      <c r="D34" s="99" t="s">
        <v>76</v>
      </c>
    </row>
    <row r="35" spans="1:4" s="42" customFormat="1" ht="37.5" customHeight="1" x14ac:dyDescent="0.3">
      <c r="A35" s="101" t="s">
        <v>111</v>
      </c>
      <c r="B35" s="104">
        <v>47.3</v>
      </c>
      <c r="C35" s="104" t="s">
        <v>104</v>
      </c>
      <c r="D35" s="99" t="s">
        <v>73</v>
      </c>
    </row>
    <row r="36" spans="1:4" s="42" customFormat="1" ht="37.5" customHeight="1" x14ac:dyDescent="0.3">
      <c r="A36" s="101" t="s">
        <v>112</v>
      </c>
      <c r="B36" s="104">
        <v>37.700000000000003</v>
      </c>
      <c r="C36" s="104" t="s">
        <v>104</v>
      </c>
      <c r="D36" s="99" t="s">
        <v>73</v>
      </c>
    </row>
    <row r="37" spans="1:4" s="42" customFormat="1" ht="37.5" customHeight="1" x14ac:dyDescent="0.3">
      <c r="A37" s="101" t="s">
        <v>113</v>
      </c>
      <c r="B37" s="104">
        <f>195</f>
        <v>195</v>
      </c>
      <c r="C37" s="104" t="s">
        <v>114</v>
      </c>
      <c r="D37" s="99" t="s">
        <v>77</v>
      </c>
    </row>
    <row r="38" spans="1:4" s="42" customFormat="1" ht="37.5" customHeight="1" x14ac:dyDescent="0.3">
      <c r="A38" s="101" t="s">
        <v>115</v>
      </c>
      <c r="B38" s="104">
        <f>338.8</f>
        <v>338.8</v>
      </c>
      <c r="C38" s="104" t="s">
        <v>114</v>
      </c>
      <c r="D38" s="99" t="s">
        <v>116</v>
      </c>
    </row>
    <row r="39" spans="1:4" s="42" customFormat="1" ht="37.5" customHeight="1" x14ac:dyDescent="0.3">
      <c r="A39" s="101" t="s">
        <v>115</v>
      </c>
      <c r="B39" s="104">
        <f>66.37</f>
        <v>66.37</v>
      </c>
      <c r="C39" s="104" t="s">
        <v>114</v>
      </c>
      <c r="D39" s="99" t="s">
        <v>116</v>
      </c>
    </row>
    <row r="40" spans="1:4" s="42" customFormat="1" ht="37.5" customHeight="1" x14ac:dyDescent="0.3">
      <c r="A40" s="101" t="s">
        <v>117</v>
      </c>
      <c r="B40" s="104">
        <f>21.56</f>
        <v>21.56</v>
      </c>
      <c r="C40" s="104" t="s">
        <v>114</v>
      </c>
      <c r="D40" s="99" t="s">
        <v>116</v>
      </c>
    </row>
    <row r="41" spans="1:4" s="42" customFormat="1" ht="37.5" customHeight="1" x14ac:dyDescent="0.3">
      <c r="A41" s="101" t="s">
        <v>118</v>
      </c>
      <c r="B41" s="104">
        <v>63.4</v>
      </c>
      <c r="C41" s="104" t="s">
        <v>114</v>
      </c>
      <c r="D41" s="99" t="s">
        <v>73</v>
      </c>
    </row>
    <row r="42" spans="1:4" s="42" customFormat="1" ht="37.5" customHeight="1" x14ac:dyDescent="0.3">
      <c r="A42" s="101" t="s">
        <v>118</v>
      </c>
      <c r="B42" s="104">
        <f>292+46.5</f>
        <v>338.5</v>
      </c>
      <c r="C42" s="104" t="s">
        <v>114</v>
      </c>
      <c r="D42" s="99" t="s">
        <v>76</v>
      </c>
    </row>
    <row r="43" spans="1:4" s="42" customFormat="1" ht="37.5" customHeight="1" x14ac:dyDescent="0.3">
      <c r="A43" s="101" t="s">
        <v>118</v>
      </c>
      <c r="B43" s="104">
        <v>36.6</v>
      </c>
      <c r="C43" s="104" t="s">
        <v>114</v>
      </c>
      <c r="D43" s="99" t="s">
        <v>73</v>
      </c>
    </row>
    <row r="44" spans="1:4" s="42" customFormat="1" ht="37.5" customHeight="1" x14ac:dyDescent="0.3">
      <c r="A44" s="101" t="s">
        <v>119</v>
      </c>
      <c r="B44" s="104">
        <v>39</v>
      </c>
      <c r="C44" s="104" t="s">
        <v>120</v>
      </c>
      <c r="D44" s="99" t="s">
        <v>73</v>
      </c>
    </row>
    <row r="45" spans="1:4" s="42" customFormat="1" ht="37.5" customHeight="1" x14ac:dyDescent="0.3">
      <c r="A45" s="101" t="s">
        <v>119</v>
      </c>
      <c r="B45" s="104">
        <f>232+9.3+40</f>
        <v>281.3</v>
      </c>
      <c r="C45" s="104" t="s">
        <v>120</v>
      </c>
      <c r="D45" s="99" t="s">
        <v>76</v>
      </c>
    </row>
    <row r="46" spans="1:4" s="42" customFormat="1" ht="37.5" customHeight="1" x14ac:dyDescent="0.3">
      <c r="A46" s="110" t="s">
        <v>119</v>
      </c>
      <c r="B46" s="108">
        <v>86.2</v>
      </c>
      <c r="C46" s="108" t="s">
        <v>120</v>
      </c>
      <c r="D46" s="109" t="s">
        <v>73</v>
      </c>
    </row>
    <row r="47" spans="1:4" s="42" customFormat="1" ht="37.5" customHeight="1" x14ac:dyDescent="0.3">
      <c r="A47" s="101" t="s">
        <v>121</v>
      </c>
      <c r="B47" s="104">
        <v>64</v>
      </c>
      <c r="C47" s="104" t="s">
        <v>122</v>
      </c>
      <c r="D47" s="99" t="s">
        <v>102</v>
      </c>
    </row>
    <row r="48" spans="1:4" s="42" customFormat="1" ht="37.5" customHeight="1" x14ac:dyDescent="0.3">
      <c r="A48" s="101" t="s">
        <v>123</v>
      </c>
      <c r="B48" s="104">
        <v>36.200000000000003</v>
      </c>
      <c r="C48" s="104" t="s">
        <v>122</v>
      </c>
      <c r="D48" s="99" t="s">
        <v>73</v>
      </c>
    </row>
    <row r="49" spans="1:4" s="42" customFormat="1" ht="37.5" customHeight="1" x14ac:dyDescent="0.3">
      <c r="A49" s="101" t="s">
        <v>123</v>
      </c>
      <c r="B49" s="104">
        <f>232+46.5</f>
        <v>278.5</v>
      </c>
      <c r="C49" s="104" t="s">
        <v>122</v>
      </c>
      <c r="D49" s="99" t="s">
        <v>76</v>
      </c>
    </row>
    <row r="50" spans="1:4" s="42" customFormat="1" ht="37.5" customHeight="1" x14ac:dyDescent="0.3">
      <c r="A50" s="101" t="s">
        <v>124</v>
      </c>
      <c r="B50" s="104">
        <v>49</v>
      </c>
      <c r="C50" s="104" t="s">
        <v>122</v>
      </c>
      <c r="D50" s="99" t="s">
        <v>102</v>
      </c>
    </row>
    <row r="51" spans="1:4" s="42" customFormat="1" ht="37.5" customHeight="1" x14ac:dyDescent="0.3">
      <c r="A51" s="101" t="s">
        <v>125</v>
      </c>
      <c r="B51" s="104">
        <v>33.200000000000003</v>
      </c>
      <c r="C51" s="104" t="s">
        <v>122</v>
      </c>
      <c r="D51" s="99" t="s">
        <v>73</v>
      </c>
    </row>
    <row r="52" spans="1:4" s="42" customFormat="1" ht="37.5" customHeight="1" x14ac:dyDescent="0.3">
      <c r="A52" s="101" t="s">
        <v>125</v>
      </c>
      <c r="B52" s="104">
        <f>304</f>
        <v>304</v>
      </c>
      <c r="C52" s="104" t="s">
        <v>122</v>
      </c>
      <c r="D52" s="99" t="s">
        <v>76</v>
      </c>
    </row>
    <row r="53" spans="1:4" s="42" customFormat="1" ht="37.5" customHeight="1" x14ac:dyDescent="0.3">
      <c r="A53" s="101" t="s">
        <v>125</v>
      </c>
      <c r="B53" s="104">
        <v>25.4</v>
      </c>
      <c r="C53" s="104" t="s">
        <v>122</v>
      </c>
      <c r="D53" s="99" t="s">
        <v>73</v>
      </c>
    </row>
    <row r="54" spans="1:4" s="42" customFormat="1" ht="37.5" customHeight="1" x14ac:dyDescent="0.3">
      <c r="A54" s="101" t="s">
        <v>125</v>
      </c>
      <c r="B54" s="104">
        <v>17.2</v>
      </c>
      <c r="C54" s="104" t="s">
        <v>122</v>
      </c>
      <c r="D54" s="99" t="s">
        <v>73</v>
      </c>
    </row>
    <row r="55" spans="1:4" s="42" customFormat="1" ht="37.5" customHeight="1" x14ac:dyDescent="0.3">
      <c r="A55" s="101" t="s">
        <v>126</v>
      </c>
      <c r="B55" s="104">
        <f>40</f>
        <v>40</v>
      </c>
      <c r="C55" s="104" t="s">
        <v>122</v>
      </c>
      <c r="D55" s="99" t="s">
        <v>127</v>
      </c>
    </row>
    <row r="56" spans="1:4" s="42" customFormat="1" ht="37.5" customHeight="1" x14ac:dyDescent="0.3">
      <c r="A56" s="101" t="s">
        <v>128</v>
      </c>
      <c r="B56" s="104">
        <f>232+46.5</f>
        <v>278.5</v>
      </c>
      <c r="C56" s="104" t="s">
        <v>122</v>
      </c>
      <c r="D56" s="99" t="s">
        <v>76</v>
      </c>
    </row>
    <row r="57" spans="1:4" s="42" customFormat="1" ht="37.5" customHeight="1" x14ac:dyDescent="0.3">
      <c r="A57" s="101" t="s">
        <v>128</v>
      </c>
      <c r="B57" s="104">
        <v>48.1</v>
      </c>
      <c r="C57" s="104" t="s">
        <v>122</v>
      </c>
      <c r="D57" s="99" t="s">
        <v>73</v>
      </c>
    </row>
    <row r="58" spans="1:4" s="42" customFormat="1" ht="37.5" customHeight="1" x14ac:dyDescent="0.3">
      <c r="A58" s="101" t="s">
        <v>129</v>
      </c>
      <c r="B58" s="104">
        <v>140</v>
      </c>
      <c r="C58" s="104" t="s">
        <v>122</v>
      </c>
      <c r="D58" s="99" t="s">
        <v>102</v>
      </c>
    </row>
    <row r="59" spans="1:4" s="42" customFormat="1" ht="37.5" customHeight="1" x14ac:dyDescent="0.3">
      <c r="A59" s="101" t="s">
        <v>130</v>
      </c>
      <c r="B59" s="104">
        <v>35</v>
      </c>
      <c r="C59" s="104" t="s">
        <v>132</v>
      </c>
      <c r="D59" s="99" t="s">
        <v>131</v>
      </c>
    </row>
    <row r="60" spans="1:4" s="42" customFormat="1" ht="37.5" customHeight="1" x14ac:dyDescent="0.3">
      <c r="A60" s="101" t="s">
        <v>133</v>
      </c>
      <c r="B60" s="104">
        <v>27.2</v>
      </c>
      <c r="C60" s="104" t="s">
        <v>132</v>
      </c>
      <c r="D60" s="99" t="s">
        <v>73</v>
      </c>
    </row>
    <row r="61" spans="1:4" s="42" customFormat="1" ht="37.5" customHeight="1" x14ac:dyDescent="0.3">
      <c r="A61" s="101" t="s">
        <v>133</v>
      </c>
      <c r="B61" s="104">
        <v>19</v>
      </c>
      <c r="C61" s="104" t="s">
        <v>132</v>
      </c>
      <c r="D61" s="99" t="s">
        <v>72</v>
      </c>
    </row>
    <row r="62" spans="1:4" s="42" customFormat="1" ht="37.5" customHeight="1" x14ac:dyDescent="0.3">
      <c r="A62" s="101" t="s">
        <v>133</v>
      </c>
      <c r="B62" s="104">
        <v>8.4</v>
      </c>
      <c r="C62" s="104" t="s">
        <v>132</v>
      </c>
      <c r="D62" s="99" t="s">
        <v>134</v>
      </c>
    </row>
    <row r="63" spans="1:4" s="42" customFormat="1" ht="37.5" customHeight="1" x14ac:dyDescent="0.3">
      <c r="A63" s="101" t="s">
        <v>133</v>
      </c>
      <c r="B63" s="104">
        <v>5</v>
      </c>
      <c r="C63" s="104" t="s">
        <v>132</v>
      </c>
      <c r="D63" s="99" t="s">
        <v>135</v>
      </c>
    </row>
    <row r="64" spans="1:4" s="42" customFormat="1" ht="37.5" customHeight="1" x14ac:dyDescent="0.3">
      <c r="A64" s="110" t="s">
        <v>133</v>
      </c>
      <c r="B64" s="108">
        <v>35</v>
      </c>
      <c r="C64" s="108" t="s">
        <v>132</v>
      </c>
      <c r="D64" s="109" t="s">
        <v>131</v>
      </c>
    </row>
    <row r="65" spans="1:4" s="42" customFormat="1" ht="37.5" customHeight="1" x14ac:dyDescent="0.3">
      <c r="A65" s="101" t="s">
        <v>136</v>
      </c>
      <c r="B65" s="104">
        <v>49</v>
      </c>
      <c r="C65" s="104" t="s">
        <v>137</v>
      </c>
      <c r="D65" s="99" t="s">
        <v>102</v>
      </c>
    </row>
    <row r="66" spans="1:4" s="42" customFormat="1" ht="37.5" customHeight="1" x14ac:dyDescent="0.3">
      <c r="A66" s="101" t="s">
        <v>136</v>
      </c>
      <c r="B66" s="104">
        <v>39</v>
      </c>
      <c r="C66" s="104" t="s">
        <v>137</v>
      </c>
      <c r="D66" s="99" t="s">
        <v>73</v>
      </c>
    </row>
    <row r="67" spans="1:4" s="42" customFormat="1" ht="37.5" customHeight="1" x14ac:dyDescent="0.3">
      <c r="A67" s="101" t="s">
        <v>136</v>
      </c>
      <c r="B67" s="104">
        <v>40</v>
      </c>
      <c r="C67" s="104" t="s">
        <v>137</v>
      </c>
      <c r="D67" s="99" t="s">
        <v>73</v>
      </c>
    </row>
    <row r="68" spans="1:4" s="42" customFormat="1" ht="37.5" customHeight="1" x14ac:dyDescent="0.3">
      <c r="A68" s="101" t="s">
        <v>136</v>
      </c>
      <c r="B68" s="104">
        <f>325+46.5</f>
        <v>371.5</v>
      </c>
      <c r="C68" s="104" t="s">
        <v>137</v>
      </c>
      <c r="D68" s="99" t="s">
        <v>76</v>
      </c>
    </row>
    <row r="69" spans="1:4" s="42" customFormat="1" ht="37.5" customHeight="1" x14ac:dyDescent="0.3">
      <c r="A69" s="101" t="s">
        <v>136</v>
      </c>
      <c r="B69" s="104">
        <v>19.8</v>
      </c>
      <c r="C69" s="104" t="s">
        <v>137</v>
      </c>
      <c r="D69" s="99" t="s">
        <v>73</v>
      </c>
    </row>
    <row r="70" spans="1:4" s="42" customFormat="1" ht="37.5" customHeight="1" x14ac:dyDescent="0.3">
      <c r="A70" s="101" t="s">
        <v>136</v>
      </c>
      <c r="B70" s="104">
        <v>23.2</v>
      </c>
      <c r="C70" s="104" t="s">
        <v>137</v>
      </c>
      <c r="D70" s="99" t="s">
        <v>73</v>
      </c>
    </row>
    <row r="71" spans="1:4" s="42" customFormat="1" ht="37.5" customHeight="1" x14ac:dyDescent="0.3">
      <c r="A71" s="101" t="s">
        <v>138</v>
      </c>
      <c r="B71" s="104">
        <v>30</v>
      </c>
      <c r="C71" s="104" t="s">
        <v>137</v>
      </c>
      <c r="D71" s="99" t="s">
        <v>139</v>
      </c>
    </row>
    <row r="72" spans="1:4" s="42" customFormat="1" ht="37.5" customHeight="1" x14ac:dyDescent="0.3">
      <c r="A72" s="101" t="s">
        <v>140</v>
      </c>
      <c r="B72" s="104">
        <f>232+46.5</f>
        <v>278.5</v>
      </c>
      <c r="C72" s="104" t="s">
        <v>137</v>
      </c>
      <c r="D72" s="99" t="s">
        <v>76</v>
      </c>
    </row>
    <row r="73" spans="1:4" s="42" customFormat="1" ht="37.5" customHeight="1" x14ac:dyDescent="0.3">
      <c r="A73" s="101" t="s">
        <v>140</v>
      </c>
      <c r="B73" s="104">
        <v>34.700000000000003</v>
      </c>
      <c r="C73" s="104" t="s">
        <v>137</v>
      </c>
      <c r="D73" s="99" t="s">
        <v>73</v>
      </c>
    </row>
    <row r="74" spans="1:4" s="42" customFormat="1" ht="37.5" customHeight="1" x14ac:dyDescent="0.3">
      <c r="A74" s="101" t="s">
        <v>141</v>
      </c>
      <c r="B74" s="104">
        <v>50</v>
      </c>
      <c r="C74" s="104" t="s">
        <v>137</v>
      </c>
      <c r="D74" s="99" t="s">
        <v>73</v>
      </c>
    </row>
    <row r="75" spans="1:4" s="42" customFormat="1" ht="37.5" customHeight="1" x14ac:dyDescent="0.3">
      <c r="A75" s="101" t="s">
        <v>141</v>
      </c>
      <c r="B75" s="104">
        <f>325+46.5</f>
        <v>371.5</v>
      </c>
      <c r="C75" s="104" t="s">
        <v>137</v>
      </c>
      <c r="D75" s="99" t="s">
        <v>76</v>
      </c>
    </row>
    <row r="76" spans="1:4" s="42" customFormat="1" ht="37.5" customHeight="1" x14ac:dyDescent="0.3">
      <c r="A76" s="101" t="s">
        <v>141</v>
      </c>
      <c r="B76" s="104">
        <v>31.4</v>
      </c>
      <c r="C76" s="104" t="s">
        <v>137</v>
      </c>
      <c r="D76" s="99" t="s">
        <v>73</v>
      </c>
    </row>
    <row r="77" spans="1:4" s="42" customFormat="1" ht="37.5" customHeight="1" x14ac:dyDescent="0.3">
      <c r="A77" s="101" t="s">
        <v>141</v>
      </c>
      <c r="B77" s="104">
        <v>50</v>
      </c>
      <c r="C77" s="104" t="s">
        <v>137</v>
      </c>
      <c r="D77" s="99" t="s">
        <v>102</v>
      </c>
    </row>
    <row r="78" spans="1:4" s="42" customFormat="1" ht="37.5" customHeight="1" x14ac:dyDescent="0.3">
      <c r="A78" s="101" t="s">
        <v>142</v>
      </c>
      <c r="B78" s="104">
        <f>164+48.5</f>
        <v>212.5</v>
      </c>
      <c r="C78" s="104" t="s">
        <v>137</v>
      </c>
      <c r="D78" s="99" t="s">
        <v>76</v>
      </c>
    </row>
    <row r="79" spans="1:4" s="42" customFormat="1" ht="37.5" customHeight="1" x14ac:dyDescent="0.3">
      <c r="A79" s="101" t="s">
        <v>143</v>
      </c>
      <c r="B79" s="104">
        <v>68.599999999999994</v>
      </c>
      <c r="C79" s="104" t="s">
        <v>137</v>
      </c>
      <c r="D79" s="99" t="s">
        <v>73</v>
      </c>
    </row>
    <row r="80" spans="1:4" s="42" customFormat="1" ht="37.5" customHeight="1" x14ac:dyDescent="0.3">
      <c r="A80" s="101" t="s">
        <v>143</v>
      </c>
      <c r="B80" s="104">
        <v>50</v>
      </c>
      <c r="C80" s="104" t="s">
        <v>137</v>
      </c>
      <c r="D80" s="99" t="s">
        <v>76</v>
      </c>
    </row>
    <row r="81" spans="1:4" s="42" customFormat="1" ht="37.5" customHeight="1" x14ac:dyDescent="0.3">
      <c r="A81" s="101" t="s">
        <v>144</v>
      </c>
      <c r="B81" s="104">
        <v>50</v>
      </c>
      <c r="C81" s="104" t="s">
        <v>137</v>
      </c>
      <c r="D81" s="99" t="s">
        <v>102</v>
      </c>
    </row>
    <row r="82" spans="1:4" s="42" customFormat="1" ht="37.5" customHeight="1" x14ac:dyDescent="0.3">
      <c r="A82" s="101" t="s">
        <v>84</v>
      </c>
      <c r="B82" s="104">
        <v>11.6</v>
      </c>
      <c r="C82" s="104" t="s">
        <v>137</v>
      </c>
      <c r="D82" s="99" t="s">
        <v>73</v>
      </c>
    </row>
    <row r="83" spans="1:4" s="42" customFormat="1" ht="37.5" customHeight="1" x14ac:dyDescent="0.3">
      <c r="A83" s="101" t="s">
        <v>84</v>
      </c>
      <c r="B83" s="104">
        <v>37.700000000000003</v>
      </c>
      <c r="C83" s="104" t="s">
        <v>145</v>
      </c>
      <c r="D83" s="99" t="s">
        <v>73</v>
      </c>
    </row>
    <row r="84" spans="1:4" s="42" customFormat="1" ht="37.5" customHeight="1" x14ac:dyDescent="0.3">
      <c r="A84" s="101" t="s">
        <v>84</v>
      </c>
      <c r="B84" s="104">
        <f>232+46.5</f>
        <v>278.5</v>
      </c>
      <c r="C84" s="104" t="s">
        <v>145</v>
      </c>
      <c r="D84" s="99" t="s">
        <v>76</v>
      </c>
    </row>
    <row r="85" spans="1:4" s="42" customFormat="1" ht="37.5" customHeight="1" x14ac:dyDescent="0.3">
      <c r="A85" s="101" t="s">
        <v>84</v>
      </c>
      <c r="B85" s="104">
        <v>20</v>
      </c>
      <c r="C85" s="104" t="s">
        <v>145</v>
      </c>
      <c r="D85" s="99" t="s">
        <v>102</v>
      </c>
    </row>
    <row r="86" spans="1:4" s="42" customFormat="1" ht="37.5" customHeight="1" x14ac:dyDescent="0.3">
      <c r="A86" s="101" t="s">
        <v>146</v>
      </c>
      <c r="B86" s="104">
        <f>21.8+20.6</f>
        <v>42.400000000000006</v>
      </c>
      <c r="C86" s="104" t="s">
        <v>145</v>
      </c>
      <c r="D86" s="99" t="s">
        <v>73</v>
      </c>
    </row>
    <row r="87" spans="1:4" s="42" customFormat="1" ht="37.5" customHeight="1" x14ac:dyDescent="0.3">
      <c r="A87" s="101" t="s">
        <v>147</v>
      </c>
      <c r="B87" s="104">
        <v>49</v>
      </c>
      <c r="C87" s="104" t="s">
        <v>145</v>
      </c>
      <c r="D87" s="99" t="s">
        <v>102</v>
      </c>
    </row>
    <row r="88" spans="1:4" s="42" customFormat="1" ht="37.5" customHeight="1" x14ac:dyDescent="0.3">
      <c r="A88" s="101" t="s">
        <v>148</v>
      </c>
      <c r="B88" s="104">
        <v>363.37</v>
      </c>
      <c r="C88" s="104" t="s">
        <v>253</v>
      </c>
      <c r="D88" s="99" t="s">
        <v>77</v>
      </c>
    </row>
    <row r="89" spans="1:4" s="42" customFormat="1" ht="37.5" customHeight="1" x14ac:dyDescent="0.3">
      <c r="A89" s="101" t="s">
        <v>147</v>
      </c>
      <c r="B89" s="104">
        <v>18</v>
      </c>
      <c r="C89" s="104" t="s">
        <v>253</v>
      </c>
      <c r="D89" s="99" t="s">
        <v>139</v>
      </c>
    </row>
    <row r="90" spans="1:4" s="42" customFormat="1" ht="37.5" customHeight="1" x14ac:dyDescent="0.3">
      <c r="A90" s="101" t="s">
        <v>149</v>
      </c>
      <c r="B90" s="104">
        <v>20</v>
      </c>
      <c r="C90" s="104" t="s">
        <v>253</v>
      </c>
      <c r="D90" s="99" t="s">
        <v>150</v>
      </c>
    </row>
    <row r="91" spans="1:4" s="42" customFormat="1" ht="37.5" customHeight="1" x14ac:dyDescent="0.3">
      <c r="A91" s="101" t="s">
        <v>151</v>
      </c>
      <c r="B91" s="104">
        <v>20</v>
      </c>
      <c r="C91" s="104" t="s">
        <v>253</v>
      </c>
      <c r="D91" s="99" t="s">
        <v>150</v>
      </c>
    </row>
    <row r="92" spans="1:4" s="42" customFormat="1" ht="37.5" customHeight="1" x14ac:dyDescent="0.3">
      <c r="A92" s="101" t="s">
        <v>151</v>
      </c>
      <c r="B92" s="104">
        <v>27.9</v>
      </c>
      <c r="C92" s="104" t="s">
        <v>253</v>
      </c>
      <c r="D92" s="99" t="s">
        <v>72</v>
      </c>
    </row>
    <row r="93" spans="1:4" s="42" customFormat="1" ht="37.5" customHeight="1" x14ac:dyDescent="0.3">
      <c r="A93" s="101" t="s">
        <v>152</v>
      </c>
      <c r="B93" s="104">
        <v>18.899999999999999</v>
      </c>
      <c r="C93" s="104" t="s">
        <v>253</v>
      </c>
      <c r="D93" s="99" t="s">
        <v>150</v>
      </c>
    </row>
    <row r="94" spans="1:4" s="42" customFormat="1" ht="37.5" customHeight="1" x14ac:dyDescent="0.3">
      <c r="A94" s="101" t="s">
        <v>153</v>
      </c>
      <c r="B94" s="104">
        <f>106+48.5</f>
        <v>154.5</v>
      </c>
      <c r="C94" s="104" t="s">
        <v>253</v>
      </c>
      <c r="D94" s="99" t="s">
        <v>76</v>
      </c>
    </row>
    <row r="95" spans="1:4" s="42" customFormat="1" ht="37.5" customHeight="1" x14ac:dyDescent="0.3">
      <c r="A95" s="101" t="s">
        <v>153</v>
      </c>
      <c r="B95" s="104">
        <v>35.700000000000003</v>
      </c>
      <c r="C95" s="104" t="s">
        <v>253</v>
      </c>
      <c r="D95" s="99" t="s">
        <v>73</v>
      </c>
    </row>
    <row r="96" spans="1:4" s="42" customFormat="1" ht="37.5" customHeight="1" x14ac:dyDescent="0.3">
      <c r="A96" s="101" t="s">
        <v>154</v>
      </c>
      <c r="B96" s="104">
        <v>36</v>
      </c>
      <c r="C96" s="104" t="s">
        <v>137</v>
      </c>
      <c r="D96" s="99" t="s">
        <v>73</v>
      </c>
    </row>
    <row r="97" spans="1:4" s="42" customFormat="1" ht="37.5" customHeight="1" x14ac:dyDescent="0.3">
      <c r="A97" s="101" t="s">
        <v>154</v>
      </c>
      <c r="B97" s="104">
        <f>325+9.3</f>
        <v>334.3</v>
      </c>
      <c r="C97" s="104" t="s">
        <v>137</v>
      </c>
      <c r="D97" s="99" t="s">
        <v>76</v>
      </c>
    </row>
    <row r="98" spans="1:4" s="42" customFormat="1" ht="37.5" customHeight="1" x14ac:dyDescent="0.3">
      <c r="A98" s="101" t="s">
        <v>155</v>
      </c>
      <c r="B98" s="104">
        <v>19.8</v>
      </c>
      <c r="C98" s="104" t="s">
        <v>137</v>
      </c>
      <c r="D98" s="99" t="s">
        <v>73</v>
      </c>
    </row>
    <row r="99" spans="1:4" s="42" customFormat="1" ht="37.5" customHeight="1" x14ac:dyDescent="0.3">
      <c r="A99" s="101" t="s">
        <v>155</v>
      </c>
      <c r="B99" s="104">
        <v>5</v>
      </c>
      <c r="C99" s="104" t="s">
        <v>156</v>
      </c>
      <c r="D99" s="99" t="s">
        <v>134</v>
      </c>
    </row>
    <row r="100" spans="1:4" s="42" customFormat="1" ht="37.5" customHeight="1" x14ac:dyDescent="0.3">
      <c r="A100" s="101" t="s">
        <v>155</v>
      </c>
      <c r="B100" s="104">
        <v>15</v>
      </c>
      <c r="C100" s="104" t="s">
        <v>156</v>
      </c>
      <c r="D100" s="99" t="s">
        <v>73</v>
      </c>
    </row>
    <row r="101" spans="1:4" s="42" customFormat="1" ht="37.5" customHeight="1" x14ac:dyDescent="0.3">
      <c r="A101" s="101" t="s">
        <v>155</v>
      </c>
      <c r="B101" s="104">
        <v>29</v>
      </c>
      <c r="C101" s="104" t="s">
        <v>156</v>
      </c>
      <c r="D101" s="99" t="s">
        <v>72</v>
      </c>
    </row>
    <row r="102" spans="1:4" s="42" customFormat="1" ht="37.5" customHeight="1" x14ac:dyDescent="0.3">
      <c r="A102" s="101" t="s">
        <v>155</v>
      </c>
      <c r="B102" s="104">
        <v>24.4</v>
      </c>
      <c r="C102" s="104" t="s">
        <v>156</v>
      </c>
      <c r="D102" s="99" t="s">
        <v>73</v>
      </c>
    </row>
    <row r="103" spans="1:4" s="113" customFormat="1" ht="37.5" customHeight="1" x14ac:dyDescent="0.3">
      <c r="A103" s="110" t="s">
        <v>157</v>
      </c>
      <c r="B103" s="108">
        <v>80.98</v>
      </c>
      <c r="C103" s="108" t="s">
        <v>156</v>
      </c>
      <c r="D103" s="109" t="s">
        <v>73</v>
      </c>
    </row>
    <row r="104" spans="1:4" s="42" customFormat="1" ht="37.5" customHeight="1" x14ac:dyDescent="0.3">
      <c r="A104" s="101" t="s">
        <v>157</v>
      </c>
      <c r="B104" s="104">
        <f>164+48.5+128</f>
        <v>340.5</v>
      </c>
      <c r="C104" s="104" t="s">
        <v>156</v>
      </c>
      <c r="D104" s="99" t="s">
        <v>76</v>
      </c>
    </row>
    <row r="105" spans="1:4" s="42" customFormat="1" ht="37.5" customHeight="1" x14ac:dyDescent="0.3">
      <c r="A105" s="101" t="s">
        <v>157</v>
      </c>
      <c r="B105" s="104">
        <v>44.8</v>
      </c>
      <c r="C105" s="104" t="s">
        <v>156</v>
      </c>
      <c r="D105" s="99" t="s">
        <v>73</v>
      </c>
    </row>
    <row r="106" spans="1:4" s="42" customFormat="1" ht="37.5" customHeight="1" x14ac:dyDescent="0.3">
      <c r="A106" s="101" t="s">
        <v>158</v>
      </c>
      <c r="B106" s="104">
        <v>62.2</v>
      </c>
      <c r="C106" s="104" t="s">
        <v>156</v>
      </c>
      <c r="D106" s="99" t="s">
        <v>73</v>
      </c>
    </row>
    <row r="107" spans="1:4" s="42" customFormat="1" ht="37.5" customHeight="1" x14ac:dyDescent="0.3">
      <c r="A107" s="101" t="s">
        <v>159</v>
      </c>
      <c r="B107" s="104">
        <v>34.700000000000003</v>
      </c>
      <c r="C107" s="104" t="s">
        <v>156</v>
      </c>
      <c r="D107" s="99" t="s">
        <v>73</v>
      </c>
    </row>
    <row r="108" spans="1:4" s="42" customFormat="1" ht="37.5" customHeight="1" x14ac:dyDescent="0.3">
      <c r="A108" s="101" t="s">
        <v>159</v>
      </c>
      <c r="B108" s="104">
        <f>292+46.5</f>
        <v>338.5</v>
      </c>
      <c r="C108" s="104" t="s">
        <v>156</v>
      </c>
      <c r="D108" s="99" t="s">
        <v>76</v>
      </c>
    </row>
    <row r="109" spans="1:4" s="113" customFormat="1" ht="37.5" customHeight="1" x14ac:dyDescent="0.3">
      <c r="A109" s="110" t="s">
        <v>159</v>
      </c>
      <c r="B109" s="108">
        <f>32.7</f>
        <v>32.700000000000003</v>
      </c>
      <c r="C109" s="108" t="s">
        <v>156</v>
      </c>
      <c r="D109" s="109" t="s">
        <v>73</v>
      </c>
    </row>
    <row r="110" spans="1:4" s="42" customFormat="1" ht="37.5" customHeight="1" x14ac:dyDescent="0.3">
      <c r="A110" s="101" t="s">
        <v>159</v>
      </c>
      <c r="B110" s="104">
        <v>27.6</v>
      </c>
      <c r="C110" s="104" t="s">
        <v>156</v>
      </c>
      <c r="D110" s="99" t="s">
        <v>73</v>
      </c>
    </row>
    <row r="111" spans="1:4" s="42" customFormat="1" ht="37.5" customHeight="1" x14ac:dyDescent="0.3">
      <c r="A111" s="101" t="s">
        <v>159</v>
      </c>
      <c r="B111" s="104">
        <v>24.8</v>
      </c>
      <c r="C111" s="104" t="s">
        <v>156</v>
      </c>
      <c r="D111" s="99" t="s">
        <v>73</v>
      </c>
    </row>
    <row r="112" spans="1:4" s="42" customFormat="1" ht="37.5" customHeight="1" x14ac:dyDescent="0.3">
      <c r="A112" s="101" t="s">
        <v>160</v>
      </c>
      <c r="B112" s="104">
        <v>69.400000000000006</v>
      </c>
      <c r="C112" s="104" t="s">
        <v>156</v>
      </c>
      <c r="D112" s="99" t="s">
        <v>73</v>
      </c>
    </row>
    <row r="113" spans="1:4" s="42" customFormat="1" ht="37.5" customHeight="1" x14ac:dyDescent="0.3">
      <c r="A113" s="101" t="s">
        <v>160</v>
      </c>
      <c r="B113" s="104">
        <f>325+9.3+40</f>
        <v>374.3</v>
      </c>
      <c r="C113" s="104" t="s">
        <v>156</v>
      </c>
      <c r="D113" s="99" t="s">
        <v>76</v>
      </c>
    </row>
    <row r="114" spans="1:4" s="42" customFormat="1" ht="37.5" customHeight="1" x14ac:dyDescent="0.3">
      <c r="A114" s="101" t="s">
        <v>160</v>
      </c>
      <c r="B114" s="104">
        <v>36.9</v>
      </c>
      <c r="C114" s="104" t="s">
        <v>137</v>
      </c>
      <c r="D114" s="99" t="s">
        <v>73</v>
      </c>
    </row>
    <row r="115" spans="1:4" s="113" customFormat="1" ht="37.5" customHeight="1" x14ac:dyDescent="0.3">
      <c r="A115" s="110" t="s">
        <v>161</v>
      </c>
      <c r="B115" s="108">
        <v>72.599999999999994</v>
      </c>
      <c r="C115" s="108" t="s">
        <v>137</v>
      </c>
      <c r="D115" s="109" t="s">
        <v>73</v>
      </c>
    </row>
    <row r="116" spans="1:4" s="42" customFormat="1" ht="37.5" customHeight="1" x14ac:dyDescent="0.3">
      <c r="A116" s="101" t="s">
        <v>161</v>
      </c>
      <c r="B116" s="104">
        <f>232+9.3</f>
        <v>241.3</v>
      </c>
      <c r="C116" s="104" t="s">
        <v>137</v>
      </c>
      <c r="D116" s="99" t="s">
        <v>76</v>
      </c>
    </row>
    <row r="117" spans="1:4" s="42" customFormat="1" ht="37.5" customHeight="1" x14ac:dyDescent="0.3">
      <c r="A117" s="101" t="s">
        <v>162</v>
      </c>
      <c r="B117" s="104">
        <v>12.5</v>
      </c>
      <c r="C117" s="104" t="s">
        <v>137</v>
      </c>
      <c r="D117" s="99" t="s">
        <v>163</v>
      </c>
    </row>
    <row r="118" spans="1:4" s="113" customFormat="1" ht="37.5" customHeight="1" x14ac:dyDescent="0.3">
      <c r="A118" s="110" t="s">
        <v>85</v>
      </c>
      <c r="B118" s="108">
        <v>30.3</v>
      </c>
      <c r="C118" s="108" t="s">
        <v>137</v>
      </c>
      <c r="D118" s="109" t="s">
        <v>73</v>
      </c>
    </row>
    <row r="119" spans="1:4" s="113" customFormat="1" ht="37.5" customHeight="1" x14ac:dyDescent="0.3">
      <c r="A119" s="110" t="s">
        <v>85</v>
      </c>
      <c r="B119" s="108">
        <f>436+93-232-46.5</f>
        <v>250.5</v>
      </c>
      <c r="C119" s="108" t="s">
        <v>137</v>
      </c>
      <c r="D119" s="109" t="s">
        <v>76</v>
      </c>
    </row>
    <row r="120" spans="1:4" s="113" customFormat="1" ht="37.5" customHeight="1" x14ac:dyDescent="0.3">
      <c r="A120" s="110" t="s">
        <v>85</v>
      </c>
      <c r="B120" s="108">
        <v>92.4</v>
      </c>
      <c r="C120" s="108" t="s">
        <v>137</v>
      </c>
      <c r="D120" s="109" t="s">
        <v>73</v>
      </c>
    </row>
    <row r="121" spans="1:4" s="113" customFormat="1" ht="37.5" customHeight="1" x14ac:dyDescent="0.3">
      <c r="A121" s="110" t="s">
        <v>164</v>
      </c>
      <c r="B121" s="108">
        <v>20.5</v>
      </c>
      <c r="C121" s="108" t="s">
        <v>137</v>
      </c>
      <c r="D121" s="109" t="s">
        <v>163</v>
      </c>
    </row>
    <row r="122" spans="1:4" s="113" customFormat="1" ht="37.5" customHeight="1" x14ac:dyDescent="0.3">
      <c r="A122" s="110" t="s">
        <v>164</v>
      </c>
      <c r="B122" s="108">
        <v>19</v>
      </c>
      <c r="C122" s="108" t="s">
        <v>137</v>
      </c>
      <c r="D122" s="109" t="s">
        <v>73</v>
      </c>
    </row>
    <row r="123" spans="1:4" s="42" customFormat="1" ht="37.5" customHeight="1" x14ac:dyDescent="0.3">
      <c r="A123" s="101" t="s">
        <v>164</v>
      </c>
      <c r="B123" s="104">
        <v>9.5</v>
      </c>
      <c r="C123" s="104" t="s">
        <v>137</v>
      </c>
      <c r="D123" s="99" t="s">
        <v>163</v>
      </c>
    </row>
    <row r="124" spans="1:4" s="113" customFormat="1" ht="37.5" customHeight="1" x14ac:dyDescent="0.3">
      <c r="A124" s="110" t="s">
        <v>165</v>
      </c>
      <c r="B124" s="108">
        <v>33.4</v>
      </c>
      <c r="C124" s="108" t="s">
        <v>137</v>
      </c>
      <c r="D124" s="109" t="s">
        <v>73</v>
      </c>
    </row>
    <row r="125" spans="1:4" s="113" customFormat="1" ht="37.5" customHeight="1" x14ac:dyDescent="0.3">
      <c r="A125" s="110" t="s">
        <v>165</v>
      </c>
      <c r="B125" s="108">
        <v>33.4</v>
      </c>
      <c r="C125" s="108" t="s">
        <v>137</v>
      </c>
      <c r="D125" s="109" t="s">
        <v>73</v>
      </c>
    </row>
    <row r="126" spans="1:4" s="113" customFormat="1" ht="37.5" customHeight="1" x14ac:dyDescent="0.3">
      <c r="A126" s="105" t="s">
        <v>165</v>
      </c>
      <c r="B126" s="106">
        <v>35</v>
      </c>
      <c r="C126" s="106" t="s">
        <v>137</v>
      </c>
      <c r="D126" s="109" t="s">
        <v>131</v>
      </c>
    </row>
    <row r="127" spans="1:4" s="113" customFormat="1" ht="37.5" customHeight="1" x14ac:dyDescent="0.3">
      <c r="A127" s="110" t="s">
        <v>166</v>
      </c>
      <c r="B127" s="108">
        <v>28.6</v>
      </c>
      <c r="C127" s="108" t="s">
        <v>137</v>
      </c>
      <c r="D127" s="109" t="s">
        <v>73</v>
      </c>
    </row>
    <row r="128" spans="1:4" s="42" customFormat="1" ht="37.5" customHeight="1" x14ac:dyDescent="0.3">
      <c r="A128" s="101" t="s">
        <v>166</v>
      </c>
      <c r="B128" s="104">
        <v>20.5</v>
      </c>
      <c r="C128" s="104" t="s">
        <v>137</v>
      </c>
      <c r="D128" s="99" t="s">
        <v>163</v>
      </c>
    </row>
    <row r="129" spans="1:4" s="113" customFormat="1" ht="37.5" customHeight="1" x14ac:dyDescent="0.3">
      <c r="A129" s="110" t="s">
        <v>166</v>
      </c>
      <c r="B129" s="108">
        <v>24.2</v>
      </c>
      <c r="C129" s="108" t="s">
        <v>137</v>
      </c>
      <c r="D129" s="109" t="s">
        <v>73</v>
      </c>
    </row>
    <row r="130" spans="1:4" s="113" customFormat="1" ht="37.5" customHeight="1" x14ac:dyDescent="0.3">
      <c r="A130" s="110" t="s">
        <v>167</v>
      </c>
      <c r="B130" s="108">
        <v>43.2</v>
      </c>
      <c r="C130" s="108" t="s">
        <v>137</v>
      </c>
      <c r="D130" s="109" t="s">
        <v>73</v>
      </c>
    </row>
    <row r="131" spans="1:4" s="42" customFormat="1" ht="37.5" customHeight="1" x14ac:dyDescent="0.3">
      <c r="A131" s="101" t="s">
        <v>168</v>
      </c>
      <c r="B131" s="104">
        <f>340+56.2</f>
        <v>396.2</v>
      </c>
      <c r="C131" s="104" t="s">
        <v>137</v>
      </c>
      <c r="D131" s="99" t="s">
        <v>76</v>
      </c>
    </row>
    <row r="132" spans="1:4" s="42" customFormat="1" ht="37.5" customHeight="1" x14ac:dyDescent="0.3">
      <c r="A132" s="101" t="s">
        <v>167</v>
      </c>
      <c r="B132" s="104">
        <v>49</v>
      </c>
      <c r="C132" s="104" t="s">
        <v>137</v>
      </c>
      <c r="D132" s="99" t="s">
        <v>102</v>
      </c>
    </row>
    <row r="133" spans="1:4" s="113" customFormat="1" ht="37.5" customHeight="1" x14ac:dyDescent="0.3">
      <c r="A133" s="110" t="s">
        <v>169</v>
      </c>
      <c r="B133" s="108">
        <v>21.8</v>
      </c>
      <c r="C133" s="108" t="s">
        <v>137</v>
      </c>
      <c r="D133" s="109" t="s">
        <v>73</v>
      </c>
    </row>
    <row r="134" spans="1:4" s="113" customFormat="1" ht="37.5" customHeight="1" x14ac:dyDescent="0.3">
      <c r="A134" s="110" t="s">
        <v>169</v>
      </c>
      <c r="B134" s="108">
        <v>45</v>
      </c>
      <c r="C134" s="108" t="s">
        <v>137</v>
      </c>
      <c r="D134" s="109" t="s">
        <v>73</v>
      </c>
    </row>
    <row r="135" spans="1:4" s="113" customFormat="1" ht="37.5" customHeight="1" x14ac:dyDescent="0.3">
      <c r="A135" s="110" t="s">
        <v>170</v>
      </c>
      <c r="B135" s="108">
        <v>29.2</v>
      </c>
      <c r="C135" s="108" t="s">
        <v>137</v>
      </c>
      <c r="D135" s="109" t="s">
        <v>73</v>
      </c>
    </row>
    <row r="136" spans="1:4" s="42" customFormat="1" ht="37.5" customHeight="1" x14ac:dyDescent="0.3">
      <c r="A136" s="101" t="s">
        <v>170</v>
      </c>
      <c r="B136" s="104">
        <f>481+46.5</f>
        <v>527.5</v>
      </c>
      <c r="C136" s="104" t="s">
        <v>137</v>
      </c>
      <c r="D136" s="99" t="s">
        <v>76</v>
      </c>
    </row>
    <row r="137" spans="1:4" s="113" customFormat="1" ht="37.5" customHeight="1" x14ac:dyDescent="0.3">
      <c r="A137" s="110" t="s">
        <v>170</v>
      </c>
      <c r="B137" s="108">
        <v>55.1</v>
      </c>
      <c r="C137" s="108" t="s">
        <v>137</v>
      </c>
      <c r="D137" s="109" t="s">
        <v>73</v>
      </c>
    </row>
    <row r="138" spans="1:4" s="113" customFormat="1" ht="37.5" customHeight="1" x14ac:dyDescent="0.3">
      <c r="A138" s="110" t="s">
        <v>170</v>
      </c>
      <c r="B138" s="108">
        <v>37.799999999999997</v>
      </c>
      <c r="C138" s="108" t="s">
        <v>137</v>
      </c>
      <c r="D138" s="109" t="s">
        <v>73</v>
      </c>
    </row>
    <row r="139" spans="1:4" s="113" customFormat="1" ht="37.5" customHeight="1" x14ac:dyDescent="0.3">
      <c r="A139" s="110" t="s">
        <v>86</v>
      </c>
      <c r="B139" s="108">
        <v>10.3</v>
      </c>
      <c r="C139" s="108" t="s">
        <v>137</v>
      </c>
      <c r="D139" s="109" t="s">
        <v>73</v>
      </c>
    </row>
    <row r="140" spans="1:4" s="113" customFormat="1" ht="37.5" customHeight="1" x14ac:dyDescent="0.3">
      <c r="A140" s="110" t="s">
        <v>171</v>
      </c>
      <c r="B140" s="108">
        <v>16.5</v>
      </c>
      <c r="C140" s="108" t="s">
        <v>137</v>
      </c>
      <c r="D140" s="109" t="s">
        <v>163</v>
      </c>
    </row>
    <row r="141" spans="1:4" s="113" customFormat="1" ht="37.5" customHeight="1" x14ac:dyDescent="0.3">
      <c r="A141" s="110" t="s">
        <v>171</v>
      </c>
      <c r="B141" s="108">
        <v>83.2</v>
      </c>
      <c r="C141" s="108" t="s">
        <v>137</v>
      </c>
      <c r="D141" s="109" t="s">
        <v>73</v>
      </c>
    </row>
    <row r="142" spans="1:4" s="113" customFormat="1" ht="37.5" customHeight="1" x14ac:dyDescent="0.3">
      <c r="A142" s="110" t="s">
        <v>171</v>
      </c>
      <c r="B142" s="108">
        <f>145+9.7+5</f>
        <v>159.69999999999999</v>
      </c>
      <c r="C142" s="108" t="s">
        <v>137</v>
      </c>
      <c r="D142" s="109" t="s">
        <v>76</v>
      </c>
    </row>
    <row r="143" spans="1:4" s="113" customFormat="1" ht="37.5" customHeight="1" x14ac:dyDescent="0.3">
      <c r="A143" s="110" t="s">
        <v>171</v>
      </c>
      <c r="B143" s="108">
        <v>43.2</v>
      </c>
      <c r="C143" s="108" t="s">
        <v>137</v>
      </c>
      <c r="D143" s="109" t="s">
        <v>73</v>
      </c>
    </row>
    <row r="144" spans="1:4" s="113" customFormat="1" ht="37.5" customHeight="1" x14ac:dyDescent="0.3">
      <c r="A144" s="110" t="s">
        <v>89</v>
      </c>
      <c r="B144" s="108">
        <v>33.200000000000003</v>
      </c>
      <c r="C144" s="108" t="s">
        <v>137</v>
      </c>
      <c r="D144" s="109" t="s">
        <v>73</v>
      </c>
    </row>
    <row r="145" spans="1:4" s="42" customFormat="1" ht="37.5" customHeight="1" x14ac:dyDescent="0.3">
      <c r="A145" s="110" t="s">
        <v>89</v>
      </c>
      <c r="B145" s="108">
        <f>325+9.3</f>
        <v>334.3</v>
      </c>
      <c r="C145" s="108" t="s">
        <v>137</v>
      </c>
      <c r="D145" s="109" t="s">
        <v>76</v>
      </c>
    </row>
    <row r="146" spans="1:4" s="42" customFormat="1" ht="37.5" customHeight="1" x14ac:dyDescent="0.3">
      <c r="A146" s="110" t="s">
        <v>89</v>
      </c>
      <c r="B146" s="108">
        <v>40</v>
      </c>
      <c r="C146" s="108" t="s">
        <v>137</v>
      </c>
      <c r="D146" s="109" t="s">
        <v>73</v>
      </c>
    </row>
    <row r="147" spans="1:4" s="113" customFormat="1" ht="37.5" customHeight="1" x14ac:dyDescent="0.3">
      <c r="A147" s="110" t="s">
        <v>172</v>
      </c>
      <c r="B147" s="108">
        <v>45.3</v>
      </c>
      <c r="C147" s="108" t="s">
        <v>137</v>
      </c>
      <c r="D147" s="109" t="s">
        <v>73</v>
      </c>
    </row>
    <row r="148" spans="1:4" s="113" customFormat="1" ht="37.5" customHeight="1" x14ac:dyDescent="0.3">
      <c r="A148" s="110" t="s">
        <v>172</v>
      </c>
      <c r="B148" s="108">
        <f>301+9.3</f>
        <v>310.3</v>
      </c>
      <c r="C148" s="108" t="s">
        <v>137</v>
      </c>
      <c r="D148" s="109" t="s">
        <v>76</v>
      </c>
    </row>
    <row r="149" spans="1:4" s="113" customFormat="1" ht="37.5" customHeight="1" x14ac:dyDescent="0.3">
      <c r="A149" s="110" t="s">
        <v>173</v>
      </c>
      <c r="B149" s="108">
        <v>44.1</v>
      </c>
      <c r="C149" s="108" t="s">
        <v>137</v>
      </c>
      <c r="D149" s="109" t="s">
        <v>73</v>
      </c>
    </row>
    <row r="150" spans="1:4" s="113" customFormat="1" ht="37.5" customHeight="1" x14ac:dyDescent="0.3">
      <c r="A150" s="110" t="s">
        <v>174</v>
      </c>
      <c r="B150" s="108">
        <v>18.7</v>
      </c>
      <c r="C150" s="108" t="s">
        <v>137</v>
      </c>
      <c r="D150" s="109" t="s">
        <v>73</v>
      </c>
    </row>
    <row r="151" spans="1:4" s="113" customFormat="1" ht="37.5" customHeight="1" x14ac:dyDescent="0.3">
      <c r="A151" s="110" t="s">
        <v>175</v>
      </c>
      <c r="B151" s="108">
        <v>295.2</v>
      </c>
      <c r="C151" s="108" t="s">
        <v>137</v>
      </c>
      <c r="D151" s="109" t="s">
        <v>116</v>
      </c>
    </row>
    <row r="152" spans="1:4" s="42" customFormat="1" ht="37.5" customHeight="1" x14ac:dyDescent="0.3">
      <c r="A152" s="101" t="s">
        <v>176</v>
      </c>
      <c r="B152" s="104">
        <v>95</v>
      </c>
      <c r="C152" s="104" t="s">
        <v>137</v>
      </c>
      <c r="D152" s="99" t="s">
        <v>102</v>
      </c>
    </row>
    <row r="153" spans="1:4" s="42" customFormat="1" ht="37.5" customHeight="1" x14ac:dyDescent="0.3">
      <c r="A153" s="105" t="s">
        <v>177</v>
      </c>
      <c r="B153" s="106">
        <v>38.700000000000003</v>
      </c>
      <c r="C153" s="106" t="s">
        <v>137</v>
      </c>
      <c r="D153" s="99" t="s">
        <v>73</v>
      </c>
    </row>
    <row r="154" spans="1:4" s="42" customFormat="1" ht="37.5" customHeight="1" x14ac:dyDescent="0.3">
      <c r="A154" s="101" t="s">
        <v>177</v>
      </c>
      <c r="B154" s="104">
        <f>166+9.7</f>
        <v>175.7</v>
      </c>
      <c r="C154" s="104" t="s">
        <v>137</v>
      </c>
      <c r="D154" s="99" t="s">
        <v>76</v>
      </c>
    </row>
    <row r="155" spans="1:4" s="42" customFormat="1" ht="37.5" customHeight="1" x14ac:dyDescent="0.3">
      <c r="A155" s="105" t="s">
        <v>178</v>
      </c>
      <c r="B155" s="106">
        <v>24.2</v>
      </c>
      <c r="C155" s="106" t="s">
        <v>137</v>
      </c>
      <c r="D155" s="99" t="s">
        <v>73</v>
      </c>
    </row>
    <row r="156" spans="1:4" s="42" customFormat="1" ht="37.5" customHeight="1" x14ac:dyDescent="0.3">
      <c r="A156" s="105" t="s">
        <v>178</v>
      </c>
      <c r="B156" s="106">
        <v>19.600000000000001</v>
      </c>
      <c r="C156" s="106" t="s">
        <v>137</v>
      </c>
      <c r="D156" s="99" t="s">
        <v>73</v>
      </c>
    </row>
    <row r="157" spans="1:4" s="42" customFormat="1" ht="37.5" customHeight="1" x14ac:dyDescent="0.3">
      <c r="A157" s="105" t="s">
        <v>179</v>
      </c>
      <c r="B157" s="106">
        <v>55.1</v>
      </c>
      <c r="C157" s="106" t="s">
        <v>137</v>
      </c>
      <c r="D157" s="99" t="s">
        <v>73</v>
      </c>
    </row>
    <row r="158" spans="1:4" s="42" customFormat="1" ht="37.5" customHeight="1" x14ac:dyDescent="0.3">
      <c r="A158" s="101" t="s">
        <v>179</v>
      </c>
      <c r="B158" s="104">
        <f>208+46.5</f>
        <v>254.5</v>
      </c>
      <c r="C158" s="104" t="s">
        <v>137</v>
      </c>
      <c r="D158" s="99" t="s">
        <v>76</v>
      </c>
    </row>
    <row r="159" spans="1:4" s="42" customFormat="1" ht="37.5" customHeight="1" x14ac:dyDescent="0.3">
      <c r="A159" s="101" t="s">
        <v>179</v>
      </c>
      <c r="B159" s="104">
        <v>70</v>
      </c>
      <c r="C159" s="104" t="s">
        <v>137</v>
      </c>
      <c r="D159" s="99" t="s">
        <v>102</v>
      </c>
    </row>
    <row r="160" spans="1:4" s="42" customFormat="1" ht="37.5" customHeight="1" x14ac:dyDescent="0.3">
      <c r="A160" s="105" t="s">
        <v>180</v>
      </c>
      <c r="B160" s="106">
        <v>87.2</v>
      </c>
      <c r="C160" s="106" t="s">
        <v>137</v>
      </c>
      <c r="D160" s="99" t="s">
        <v>73</v>
      </c>
    </row>
    <row r="161" spans="1:4" s="42" customFormat="1" ht="37.5" customHeight="1" x14ac:dyDescent="0.3">
      <c r="A161" s="101" t="s">
        <v>180</v>
      </c>
      <c r="B161" s="104">
        <f>180</f>
        <v>180</v>
      </c>
      <c r="C161" s="104" t="s">
        <v>137</v>
      </c>
      <c r="D161" s="99" t="s">
        <v>76</v>
      </c>
    </row>
    <row r="162" spans="1:4" s="42" customFormat="1" ht="37.5" customHeight="1" x14ac:dyDescent="0.3">
      <c r="A162" s="105" t="s">
        <v>180</v>
      </c>
      <c r="B162" s="106">
        <v>32.5</v>
      </c>
      <c r="C162" s="106" t="s">
        <v>137</v>
      </c>
      <c r="D162" s="99" t="s">
        <v>73</v>
      </c>
    </row>
    <row r="163" spans="1:4" s="42" customFormat="1" ht="37.5" customHeight="1" x14ac:dyDescent="0.3">
      <c r="A163" s="105" t="s">
        <v>181</v>
      </c>
      <c r="B163" s="106">
        <v>115</v>
      </c>
      <c r="C163" s="106" t="s">
        <v>137</v>
      </c>
      <c r="D163" s="99" t="s">
        <v>76</v>
      </c>
    </row>
    <row r="164" spans="1:4" s="42" customFormat="1" ht="37.5" customHeight="1" x14ac:dyDescent="0.3">
      <c r="A164" s="105" t="s">
        <v>181</v>
      </c>
      <c r="B164" s="106">
        <v>38</v>
      </c>
      <c r="C164" s="106" t="s">
        <v>137</v>
      </c>
      <c r="D164" s="99" t="s">
        <v>182</v>
      </c>
    </row>
    <row r="165" spans="1:4" s="42" customFormat="1" ht="37.5" customHeight="1" x14ac:dyDescent="0.3">
      <c r="A165" s="105" t="s">
        <v>183</v>
      </c>
      <c r="B165" s="106">
        <v>71.400000000000006</v>
      </c>
      <c r="C165" s="106" t="s">
        <v>137</v>
      </c>
      <c r="D165" s="99" t="s">
        <v>73</v>
      </c>
    </row>
    <row r="166" spans="1:4" s="42" customFormat="1" ht="37.5" customHeight="1" x14ac:dyDescent="0.3">
      <c r="A166" s="105" t="s">
        <v>183</v>
      </c>
      <c r="B166" s="106">
        <f>180+46.5</f>
        <v>226.5</v>
      </c>
      <c r="C166" s="106" t="s">
        <v>137</v>
      </c>
      <c r="D166" s="99" t="s">
        <v>76</v>
      </c>
    </row>
    <row r="167" spans="1:4" s="42" customFormat="1" ht="37.5" customHeight="1" x14ac:dyDescent="0.3">
      <c r="A167" s="105" t="s">
        <v>183</v>
      </c>
      <c r="B167" s="106">
        <v>31.8</v>
      </c>
      <c r="C167" s="106" t="s">
        <v>137</v>
      </c>
      <c r="D167" s="99" t="s">
        <v>73</v>
      </c>
    </row>
    <row r="168" spans="1:4" s="42" customFormat="1" ht="37.5" customHeight="1" x14ac:dyDescent="0.3">
      <c r="A168" s="105" t="s">
        <v>184</v>
      </c>
      <c r="B168" s="106">
        <v>35.1</v>
      </c>
      <c r="C168" s="106" t="s">
        <v>185</v>
      </c>
      <c r="D168" s="99" t="s">
        <v>73</v>
      </c>
    </row>
    <row r="169" spans="1:4" s="42" customFormat="1" ht="37.5" customHeight="1" x14ac:dyDescent="0.3">
      <c r="A169" s="105" t="s">
        <v>186</v>
      </c>
      <c r="B169" s="106">
        <f>283+58.8</f>
        <v>341.8</v>
      </c>
      <c r="C169" s="106" t="s">
        <v>185</v>
      </c>
      <c r="D169" s="99" t="s">
        <v>76</v>
      </c>
    </row>
    <row r="170" spans="1:4" s="42" customFormat="1" ht="37.5" customHeight="1" x14ac:dyDescent="0.3">
      <c r="A170" s="105" t="s">
        <v>184</v>
      </c>
      <c r="B170" s="106">
        <v>18.2</v>
      </c>
      <c r="C170" s="106" t="s">
        <v>185</v>
      </c>
      <c r="D170" s="99" t="s">
        <v>73</v>
      </c>
    </row>
    <row r="171" spans="1:4" s="42" customFormat="1" ht="37.5" customHeight="1" x14ac:dyDescent="0.3">
      <c r="A171" s="105" t="s">
        <v>184</v>
      </c>
      <c r="B171" s="106">
        <v>199</v>
      </c>
      <c r="C171" s="106" t="s">
        <v>185</v>
      </c>
      <c r="D171" s="99" t="s">
        <v>77</v>
      </c>
    </row>
    <row r="172" spans="1:4" s="42" customFormat="1" ht="37.5" customHeight="1" x14ac:dyDescent="0.3">
      <c r="A172" s="105" t="s">
        <v>187</v>
      </c>
      <c r="B172" s="106">
        <v>22</v>
      </c>
      <c r="C172" s="106" t="s">
        <v>185</v>
      </c>
      <c r="D172" s="99" t="s">
        <v>150</v>
      </c>
    </row>
    <row r="173" spans="1:4" s="42" customFormat="1" ht="37.5" customHeight="1" x14ac:dyDescent="0.3">
      <c r="A173" s="105" t="s">
        <v>187</v>
      </c>
      <c r="B173" s="106">
        <v>13.1</v>
      </c>
      <c r="C173" s="106" t="s">
        <v>185</v>
      </c>
      <c r="D173" s="99" t="s">
        <v>73</v>
      </c>
    </row>
    <row r="174" spans="1:4" s="42" customFormat="1" ht="37.5" customHeight="1" x14ac:dyDescent="0.3">
      <c r="A174" s="105" t="s">
        <v>187</v>
      </c>
      <c r="B174" s="106">
        <v>33</v>
      </c>
      <c r="C174" s="106" t="s">
        <v>185</v>
      </c>
      <c r="D174" s="99" t="s">
        <v>73</v>
      </c>
    </row>
    <row r="175" spans="1:4" s="42" customFormat="1" ht="37.5" customHeight="1" x14ac:dyDescent="0.3">
      <c r="A175" s="105" t="s">
        <v>188</v>
      </c>
      <c r="B175" s="106">
        <v>46.5</v>
      </c>
      <c r="C175" s="106" t="s">
        <v>120</v>
      </c>
      <c r="D175" s="99" t="s">
        <v>73</v>
      </c>
    </row>
    <row r="176" spans="1:4" s="42" customFormat="1" ht="37.5" customHeight="1" x14ac:dyDescent="0.3">
      <c r="A176" s="105" t="s">
        <v>188</v>
      </c>
      <c r="B176" s="106">
        <f>57+48.5+179</f>
        <v>284.5</v>
      </c>
      <c r="C176" s="106" t="s">
        <v>120</v>
      </c>
      <c r="D176" s="99" t="s">
        <v>76</v>
      </c>
    </row>
    <row r="177" spans="1:5" s="42" customFormat="1" ht="37.5" customHeight="1" x14ac:dyDescent="0.3">
      <c r="A177" s="105" t="s">
        <v>188</v>
      </c>
      <c r="B177" s="106">
        <v>89.4</v>
      </c>
      <c r="C177" s="106" t="s">
        <v>120</v>
      </c>
      <c r="D177" s="99" t="s">
        <v>73</v>
      </c>
    </row>
    <row r="178" spans="1:5" s="42" customFormat="1" ht="37.5" customHeight="1" x14ac:dyDescent="0.3">
      <c r="A178" s="105" t="s">
        <v>189</v>
      </c>
      <c r="B178" s="106">
        <v>18.5</v>
      </c>
      <c r="C178" s="106" t="s">
        <v>132</v>
      </c>
      <c r="D178" s="99" t="s">
        <v>127</v>
      </c>
    </row>
    <row r="179" spans="1:5" s="42" customFormat="1" ht="37.5" customHeight="1" x14ac:dyDescent="0.3">
      <c r="A179" s="105" t="s">
        <v>190</v>
      </c>
      <c r="B179" s="106">
        <v>60.6</v>
      </c>
      <c r="C179" s="106" t="s">
        <v>132</v>
      </c>
      <c r="D179" s="99" t="s">
        <v>127</v>
      </c>
    </row>
    <row r="180" spans="1:5" s="42" customFormat="1" ht="37.5" customHeight="1" x14ac:dyDescent="0.3">
      <c r="A180" s="105" t="s">
        <v>191</v>
      </c>
      <c r="B180" s="106">
        <v>16.600000000000001</v>
      </c>
      <c r="C180" s="106" t="s">
        <v>132</v>
      </c>
      <c r="D180" s="99" t="s">
        <v>127</v>
      </c>
    </row>
    <row r="181" spans="1:5" s="42" customFormat="1" ht="37.5" customHeight="1" x14ac:dyDescent="0.3">
      <c r="A181" s="105" t="s">
        <v>191</v>
      </c>
      <c r="B181" s="106">
        <v>31</v>
      </c>
      <c r="C181" s="106" t="s">
        <v>132</v>
      </c>
      <c r="D181" s="99" t="s">
        <v>72</v>
      </c>
    </row>
    <row r="182" spans="1:5" s="42" customFormat="1" ht="37.5" customHeight="1" x14ac:dyDescent="0.3">
      <c r="A182" s="105" t="s">
        <v>192</v>
      </c>
      <c r="B182" s="106">
        <f>180+46.5</f>
        <v>226.5</v>
      </c>
      <c r="C182" s="106" t="s">
        <v>132</v>
      </c>
      <c r="D182" s="99" t="s">
        <v>76</v>
      </c>
    </row>
    <row r="183" spans="1:5" s="42" customFormat="1" ht="37.5" customHeight="1" x14ac:dyDescent="0.3">
      <c r="A183" s="105" t="s">
        <v>193</v>
      </c>
      <c r="B183" s="106">
        <v>54.33</v>
      </c>
      <c r="C183" s="106" t="s">
        <v>132</v>
      </c>
      <c r="D183" s="99" t="s">
        <v>102</v>
      </c>
    </row>
    <row r="184" spans="1:5" s="42" customFormat="1" ht="37.5" customHeight="1" x14ac:dyDescent="0.3">
      <c r="A184" s="105" t="s">
        <v>194</v>
      </c>
      <c r="B184" s="106">
        <v>28.6</v>
      </c>
      <c r="C184" s="106" t="s">
        <v>195</v>
      </c>
      <c r="D184" s="99" t="s">
        <v>73</v>
      </c>
    </row>
    <row r="185" spans="1:5" s="42" customFormat="1" ht="37.5" customHeight="1" x14ac:dyDescent="0.3">
      <c r="A185" s="105" t="s">
        <v>194</v>
      </c>
      <c r="B185" s="106">
        <v>3.5</v>
      </c>
      <c r="C185" s="106" t="s">
        <v>195</v>
      </c>
      <c r="D185" s="99" t="s">
        <v>196</v>
      </c>
    </row>
    <row r="186" spans="1:5" s="42" customFormat="1" ht="37.5" customHeight="1" x14ac:dyDescent="0.3">
      <c r="A186" s="105" t="s">
        <v>194</v>
      </c>
      <c r="B186" s="106">
        <v>3.5</v>
      </c>
      <c r="C186" s="106" t="s">
        <v>195</v>
      </c>
      <c r="D186" s="99" t="s">
        <v>127</v>
      </c>
    </row>
    <row r="187" spans="1:5" s="42" customFormat="1" ht="37.5" customHeight="1" x14ac:dyDescent="0.3">
      <c r="A187" s="105" t="s">
        <v>197</v>
      </c>
      <c r="B187" s="106">
        <v>57</v>
      </c>
      <c r="C187" s="106" t="s">
        <v>195</v>
      </c>
      <c r="D187" s="99" t="s">
        <v>102</v>
      </c>
    </row>
    <row r="188" spans="1:5" s="42" customFormat="1" ht="37.5" customHeight="1" x14ac:dyDescent="0.3">
      <c r="A188" s="105" t="s">
        <v>198</v>
      </c>
      <c r="B188" s="106">
        <f>321+9.9</f>
        <v>330.9</v>
      </c>
      <c r="C188" s="106" t="s">
        <v>195</v>
      </c>
      <c r="D188" s="99" t="s">
        <v>76</v>
      </c>
    </row>
    <row r="189" spans="1:5" s="42" customFormat="1" ht="37.5" customHeight="1" x14ac:dyDescent="0.3">
      <c r="A189" s="105" t="s">
        <v>200</v>
      </c>
      <c r="B189" s="106">
        <v>42.8</v>
      </c>
      <c r="C189" s="106" t="s">
        <v>132</v>
      </c>
      <c r="D189" s="99" t="s">
        <v>73</v>
      </c>
      <c r="E189" s="106"/>
    </row>
    <row r="190" spans="1:5" s="42" customFormat="1" ht="37.5" customHeight="1" x14ac:dyDescent="0.3">
      <c r="A190" s="105" t="s">
        <v>200</v>
      </c>
      <c r="B190" s="106">
        <v>133</v>
      </c>
      <c r="C190" s="106" t="s">
        <v>132</v>
      </c>
      <c r="D190" s="99" t="s">
        <v>76</v>
      </c>
      <c r="E190" s="106"/>
    </row>
    <row r="191" spans="1:5" s="42" customFormat="1" ht="37.5" customHeight="1" x14ac:dyDescent="0.3">
      <c r="A191" s="105" t="s">
        <v>200</v>
      </c>
      <c r="B191" s="106">
        <v>38</v>
      </c>
      <c r="C191" s="106" t="s">
        <v>132</v>
      </c>
      <c r="D191" s="99" t="s">
        <v>73</v>
      </c>
      <c r="E191" s="106"/>
    </row>
    <row r="192" spans="1:5" s="42" customFormat="1" ht="37.5" customHeight="1" x14ac:dyDescent="0.3">
      <c r="A192" s="105" t="s">
        <v>201</v>
      </c>
      <c r="B192" s="106">
        <v>10</v>
      </c>
      <c r="C192" s="106" t="s">
        <v>221</v>
      </c>
      <c r="D192" s="99" t="s">
        <v>73</v>
      </c>
      <c r="E192" s="106"/>
    </row>
    <row r="193" spans="1:5" s="42" customFormat="1" ht="37.5" customHeight="1" x14ac:dyDescent="0.3">
      <c r="A193" s="105" t="s">
        <v>202</v>
      </c>
      <c r="B193" s="106">
        <v>59</v>
      </c>
      <c r="C193" s="106" t="s">
        <v>222</v>
      </c>
      <c r="D193" s="99" t="s">
        <v>102</v>
      </c>
      <c r="E193" s="106"/>
    </row>
    <row r="194" spans="1:5" s="42" customFormat="1" ht="37.5" customHeight="1" x14ac:dyDescent="0.3">
      <c r="A194" s="105" t="s">
        <v>202</v>
      </c>
      <c r="B194" s="106">
        <v>35.6</v>
      </c>
      <c r="C194" s="106" t="s">
        <v>222</v>
      </c>
      <c r="D194" s="99" t="s">
        <v>73</v>
      </c>
      <c r="E194" s="106"/>
    </row>
    <row r="195" spans="1:5" s="42" customFormat="1" ht="37.5" customHeight="1" x14ac:dyDescent="0.3">
      <c r="A195" s="105" t="s">
        <v>202</v>
      </c>
      <c r="B195" s="106">
        <f>227+49.5</f>
        <v>276.5</v>
      </c>
      <c r="C195" s="106" t="s">
        <v>222</v>
      </c>
      <c r="D195" s="99" t="s">
        <v>76</v>
      </c>
      <c r="E195" s="106"/>
    </row>
    <row r="196" spans="1:5" s="42" customFormat="1" ht="37.5" customHeight="1" x14ac:dyDescent="0.3">
      <c r="A196" s="105" t="s">
        <v>203</v>
      </c>
      <c r="B196" s="106">
        <v>43.4</v>
      </c>
      <c r="C196" s="106" t="s">
        <v>222</v>
      </c>
      <c r="D196" s="99" t="s">
        <v>73</v>
      </c>
      <c r="E196" s="106"/>
    </row>
    <row r="197" spans="1:5" s="42" customFormat="1" ht="37.5" customHeight="1" x14ac:dyDescent="0.3">
      <c r="A197" s="105" t="s">
        <v>204</v>
      </c>
      <c r="B197" s="106">
        <v>57</v>
      </c>
      <c r="C197" s="106" t="s">
        <v>222</v>
      </c>
      <c r="D197" s="99" t="s">
        <v>102</v>
      </c>
      <c r="E197" s="106"/>
    </row>
    <row r="198" spans="1:5" s="42" customFormat="1" ht="37.5" customHeight="1" x14ac:dyDescent="0.3">
      <c r="A198" s="105" t="s">
        <v>205</v>
      </c>
      <c r="B198" s="106">
        <v>30.4</v>
      </c>
      <c r="C198" s="106" t="s">
        <v>132</v>
      </c>
      <c r="D198" s="99" t="s">
        <v>73</v>
      </c>
      <c r="E198" s="111"/>
    </row>
    <row r="199" spans="1:5" s="42" customFormat="1" ht="37.5" customHeight="1" x14ac:dyDescent="0.3">
      <c r="A199" s="105" t="s">
        <v>205</v>
      </c>
      <c r="B199" s="106">
        <v>243</v>
      </c>
      <c r="C199" s="106" t="s">
        <v>132</v>
      </c>
      <c r="D199" s="99" t="s">
        <v>76</v>
      </c>
      <c r="E199" s="106"/>
    </row>
    <row r="200" spans="1:5" s="42" customFormat="1" ht="37.5" customHeight="1" x14ac:dyDescent="0.3">
      <c r="A200" s="105" t="s">
        <v>206</v>
      </c>
      <c r="B200" s="106">
        <v>32.799999999999997</v>
      </c>
      <c r="C200" s="106" t="s">
        <v>132</v>
      </c>
      <c r="D200" s="99" t="s">
        <v>73</v>
      </c>
      <c r="E200" s="106"/>
    </row>
    <row r="201" spans="1:5" s="42" customFormat="1" ht="37.5" customHeight="1" x14ac:dyDescent="0.3">
      <c r="A201" s="105" t="s">
        <v>206</v>
      </c>
      <c r="B201" s="106">
        <v>189</v>
      </c>
      <c r="C201" s="106" t="s">
        <v>132</v>
      </c>
      <c r="D201" s="99" t="s">
        <v>76</v>
      </c>
      <c r="E201" s="106"/>
    </row>
    <row r="202" spans="1:5" s="42" customFormat="1" ht="37.5" customHeight="1" x14ac:dyDescent="0.3">
      <c r="A202" s="105" t="s">
        <v>206</v>
      </c>
      <c r="B202" s="106">
        <v>38</v>
      </c>
      <c r="C202" s="107" t="s">
        <v>223</v>
      </c>
      <c r="D202" s="99" t="s">
        <v>73</v>
      </c>
      <c r="E202" s="106"/>
    </row>
    <row r="203" spans="1:5" s="42" customFormat="1" ht="37.5" customHeight="1" x14ac:dyDescent="0.3">
      <c r="A203" s="105" t="s">
        <v>207</v>
      </c>
      <c r="B203" s="106">
        <f>443+70</f>
        <v>513</v>
      </c>
      <c r="C203" s="107" t="s">
        <v>223</v>
      </c>
      <c r="D203" s="99" t="s">
        <v>76</v>
      </c>
      <c r="E203" s="106"/>
    </row>
    <row r="204" spans="1:5" s="42" customFormat="1" ht="37.5" customHeight="1" x14ac:dyDescent="0.3">
      <c r="A204" s="105" t="s">
        <v>208</v>
      </c>
      <c r="B204" s="106">
        <v>66.400000000000006</v>
      </c>
      <c r="C204" s="107" t="s">
        <v>223</v>
      </c>
      <c r="D204" s="99" t="s">
        <v>73</v>
      </c>
      <c r="E204" s="106"/>
    </row>
    <row r="205" spans="1:5" s="42" customFormat="1" ht="37.5" customHeight="1" x14ac:dyDescent="0.3">
      <c r="A205" s="105" t="s">
        <v>209</v>
      </c>
      <c r="B205" s="106">
        <v>49.9</v>
      </c>
      <c r="C205" s="107" t="s">
        <v>223</v>
      </c>
      <c r="D205" s="99" t="s">
        <v>73</v>
      </c>
      <c r="E205" s="106"/>
    </row>
    <row r="206" spans="1:5" s="42" customFormat="1" ht="37.5" customHeight="1" x14ac:dyDescent="0.3">
      <c r="A206" s="105" t="s">
        <v>210</v>
      </c>
      <c r="B206" s="106">
        <v>38</v>
      </c>
      <c r="C206" s="107" t="s">
        <v>223</v>
      </c>
      <c r="D206" s="99" t="s">
        <v>182</v>
      </c>
      <c r="E206" s="106"/>
    </row>
    <row r="207" spans="1:5" s="42" customFormat="1" ht="37.5" customHeight="1" x14ac:dyDescent="0.3">
      <c r="A207" s="105" t="s">
        <v>210</v>
      </c>
      <c r="B207" s="106">
        <v>35</v>
      </c>
      <c r="C207" s="107" t="s">
        <v>223</v>
      </c>
      <c r="D207" s="99" t="s">
        <v>139</v>
      </c>
      <c r="E207" s="106"/>
    </row>
    <row r="208" spans="1:5" s="42" customFormat="1" ht="37.5" customHeight="1" x14ac:dyDescent="0.3">
      <c r="A208" s="105" t="s">
        <v>210</v>
      </c>
      <c r="B208" s="106">
        <v>35.1</v>
      </c>
      <c r="C208" s="107" t="s">
        <v>223</v>
      </c>
      <c r="D208" s="99" t="s">
        <v>73</v>
      </c>
      <c r="E208" s="106"/>
    </row>
    <row r="209" spans="1:5" s="42" customFormat="1" ht="37.5" customHeight="1" x14ac:dyDescent="0.3">
      <c r="A209" s="105" t="s">
        <v>211</v>
      </c>
      <c r="B209" s="106">
        <v>5.5</v>
      </c>
      <c r="C209" s="107" t="s">
        <v>223</v>
      </c>
      <c r="D209" s="99" t="s">
        <v>196</v>
      </c>
      <c r="E209" s="104"/>
    </row>
    <row r="210" spans="1:5" s="42" customFormat="1" ht="37.5" customHeight="1" x14ac:dyDescent="0.3">
      <c r="A210" s="105" t="s">
        <v>211</v>
      </c>
      <c r="B210" s="106">
        <v>15</v>
      </c>
      <c r="C210" s="107" t="s">
        <v>223</v>
      </c>
      <c r="D210" s="99" t="s">
        <v>72</v>
      </c>
      <c r="E210" s="106"/>
    </row>
    <row r="211" spans="1:5" s="42" customFormat="1" ht="37.5" customHeight="1" x14ac:dyDescent="0.3">
      <c r="A211" s="105" t="s">
        <v>212</v>
      </c>
      <c r="B211" s="106">
        <v>68.2</v>
      </c>
      <c r="C211" s="107" t="s">
        <v>223</v>
      </c>
      <c r="D211" s="99" t="s">
        <v>73</v>
      </c>
      <c r="E211" s="106"/>
    </row>
    <row r="212" spans="1:5" s="42" customFormat="1" ht="37.5" customHeight="1" x14ac:dyDescent="0.3">
      <c r="A212" s="105" t="s">
        <v>212</v>
      </c>
      <c r="B212" s="106">
        <v>40.1</v>
      </c>
      <c r="C212" s="107" t="s">
        <v>223</v>
      </c>
      <c r="D212" s="99" t="s">
        <v>73</v>
      </c>
      <c r="E212" s="106"/>
    </row>
    <row r="213" spans="1:5" s="42" customFormat="1" ht="37.5" customHeight="1" x14ac:dyDescent="0.3">
      <c r="A213" s="105" t="s">
        <v>213</v>
      </c>
      <c r="B213" s="106">
        <v>33.1</v>
      </c>
      <c r="C213" s="107" t="s">
        <v>224</v>
      </c>
      <c r="D213" s="99" t="s">
        <v>73</v>
      </c>
      <c r="E213" s="106"/>
    </row>
    <row r="214" spans="1:5" s="42" customFormat="1" ht="37.5" customHeight="1" x14ac:dyDescent="0.3">
      <c r="A214" s="105" t="s">
        <v>214</v>
      </c>
      <c r="B214" s="106">
        <f>443+59.4</f>
        <v>502.4</v>
      </c>
      <c r="C214" s="107" t="s">
        <v>224</v>
      </c>
      <c r="D214" s="99" t="s">
        <v>76</v>
      </c>
      <c r="E214" s="106"/>
    </row>
    <row r="215" spans="1:5" s="42" customFormat="1" ht="37.5" customHeight="1" x14ac:dyDescent="0.3">
      <c r="A215" s="105" t="s">
        <v>213</v>
      </c>
      <c r="B215" s="106">
        <v>38</v>
      </c>
      <c r="C215" s="107" t="s">
        <v>224</v>
      </c>
      <c r="D215" s="99" t="s">
        <v>182</v>
      </c>
      <c r="E215" s="106"/>
    </row>
    <row r="216" spans="1:5" s="42" customFormat="1" ht="37.5" customHeight="1" x14ac:dyDescent="0.3">
      <c r="A216" s="105" t="s">
        <v>215</v>
      </c>
      <c r="B216" s="106">
        <v>27.4</v>
      </c>
      <c r="C216" s="107" t="s">
        <v>223</v>
      </c>
      <c r="D216" s="99" t="s">
        <v>73</v>
      </c>
      <c r="E216" s="106"/>
    </row>
    <row r="217" spans="1:5" s="42" customFormat="1" ht="37.5" customHeight="1" x14ac:dyDescent="0.3">
      <c r="A217" s="105" t="s">
        <v>215</v>
      </c>
      <c r="B217" s="106">
        <v>20.2</v>
      </c>
      <c r="C217" s="107" t="s">
        <v>223</v>
      </c>
      <c r="D217" s="99" t="s">
        <v>73</v>
      </c>
      <c r="E217" s="106"/>
    </row>
    <row r="218" spans="1:5" s="42" customFormat="1" ht="37.5" customHeight="1" x14ac:dyDescent="0.3">
      <c r="A218" s="105" t="s">
        <v>216</v>
      </c>
      <c r="B218" s="106">
        <v>114</v>
      </c>
      <c r="C218" s="107" t="s">
        <v>223</v>
      </c>
      <c r="D218" s="99" t="s">
        <v>102</v>
      </c>
      <c r="E218" s="106"/>
    </row>
    <row r="219" spans="1:5" s="42" customFormat="1" ht="37.5" customHeight="1" x14ac:dyDescent="0.3">
      <c r="A219" s="105" t="s">
        <v>217</v>
      </c>
      <c r="B219" s="106">
        <v>47.6</v>
      </c>
      <c r="C219" s="107" t="s">
        <v>223</v>
      </c>
      <c r="D219" s="99" t="s">
        <v>73</v>
      </c>
      <c r="E219" s="106"/>
    </row>
    <row r="220" spans="1:5" s="42" customFormat="1" ht="37.5" customHeight="1" x14ac:dyDescent="0.3">
      <c r="A220" s="105" t="s">
        <v>217</v>
      </c>
      <c r="B220" s="106">
        <v>7.3</v>
      </c>
      <c r="C220" s="107" t="s">
        <v>223</v>
      </c>
      <c r="D220" s="99" t="s">
        <v>73</v>
      </c>
      <c r="E220" s="106"/>
    </row>
    <row r="221" spans="1:5" s="42" customFormat="1" ht="37.5" customHeight="1" x14ac:dyDescent="0.3">
      <c r="A221" s="105" t="s">
        <v>218</v>
      </c>
      <c r="B221" s="106">
        <v>36.700000000000003</v>
      </c>
      <c r="C221" s="107" t="s">
        <v>223</v>
      </c>
      <c r="D221" s="99" t="s">
        <v>73</v>
      </c>
      <c r="E221" s="106"/>
    </row>
    <row r="222" spans="1:5" s="42" customFormat="1" ht="37.5" customHeight="1" x14ac:dyDescent="0.3">
      <c r="A222" s="105" t="s">
        <v>218</v>
      </c>
      <c r="B222" s="106">
        <f>227+9.9</f>
        <v>236.9</v>
      </c>
      <c r="C222" s="107" t="s">
        <v>223</v>
      </c>
      <c r="D222" s="99" t="s">
        <v>76</v>
      </c>
      <c r="E222" s="106"/>
    </row>
    <row r="223" spans="1:5" s="42" customFormat="1" ht="37.5" customHeight="1" x14ac:dyDescent="0.3">
      <c r="A223" s="105" t="s">
        <v>218</v>
      </c>
      <c r="B223" s="106">
        <v>21.2</v>
      </c>
      <c r="C223" s="107" t="s">
        <v>223</v>
      </c>
      <c r="D223" s="99" t="s">
        <v>73</v>
      </c>
      <c r="E223" s="106"/>
    </row>
    <row r="224" spans="1:5" s="42" customFormat="1" ht="37.5" customHeight="1" x14ac:dyDescent="0.3">
      <c r="A224" s="105" t="s">
        <v>219</v>
      </c>
      <c r="B224" s="106">
        <v>35.799999999999997</v>
      </c>
      <c r="C224" s="107" t="s">
        <v>223</v>
      </c>
      <c r="D224" s="99" t="s">
        <v>73</v>
      </c>
      <c r="E224" s="106"/>
    </row>
    <row r="225" spans="1:5" s="42" customFormat="1" ht="37.5" customHeight="1" x14ac:dyDescent="0.3">
      <c r="A225" s="105" t="s">
        <v>219</v>
      </c>
      <c r="B225" s="106">
        <f>592</f>
        <v>592</v>
      </c>
      <c r="C225" s="107" t="s">
        <v>223</v>
      </c>
      <c r="D225" s="99" t="s">
        <v>76</v>
      </c>
      <c r="E225" s="106"/>
    </row>
    <row r="226" spans="1:5" s="42" customFormat="1" ht="37.5" customHeight="1" x14ac:dyDescent="0.3">
      <c r="A226" s="105" t="s">
        <v>219</v>
      </c>
      <c r="B226" s="106">
        <v>43.9</v>
      </c>
      <c r="C226" s="107" t="s">
        <v>223</v>
      </c>
      <c r="D226" s="99" t="s">
        <v>73</v>
      </c>
      <c r="E226" s="106"/>
    </row>
    <row r="227" spans="1:5" s="42" customFormat="1" ht="37.5" customHeight="1" x14ac:dyDescent="0.3">
      <c r="A227" s="105" t="s">
        <v>220</v>
      </c>
      <c r="B227" s="106">
        <f>379+49.5</f>
        <v>428.5</v>
      </c>
      <c r="C227" s="107" t="s">
        <v>223</v>
      </c>
      <c r="D227" s="99" t="s">
        <v>76</v>
      </c>
      <c r="E227" s="106"/>
    </row>
    <row r="228" spans="1:5" s="42" customFormat="1" ht="37.5" customHeight="1" x14ac:dyDescent="0.3">
      <c r="A228" s="105" t="s">
        <v>220</v>
      </c>
      <c r="B228" s="106">
        <v>39</v>
      </c>
      <c r="C228" s="107" t="s">
        <v>223</v>
      </c>
      <c r="D228" s="99" t="s">
        <v>102</v>
      </c>
      <c r="E228" s="106"/>
    </row>
    <row r="229" spans="1:5" x14ac:dyDescent="0.3">
      <c r="A229" s="11"/>
      <c r="B229" s="64"/>
      <c r="C229" s="64"/>
      <c r="D229" s="64"/>
    </row>
    <row r="230" spans="1:5" x14ac:dyDescent="0.3">
      <c r="A230" s="11"/>
      <c r="B230" s="64"/>
      <c r="C230" s="64"/>
      <c r="D230" s="64"/>
    </row>
    <row r="231" spans="1:5" ht="19.5" customHeight="1" x14ac:dyDescent="0.3">
      <c r="A231" s="63" t="s">
        <v>4</v>
      </c>
      <c r="B231" s="69">
        <f>SUM(B24:B230)</f>
        <v>20828.910000000007</v>
      </c>
      <c r="C231" s="64"/>
      <c r="D231" s="64"/>
    </row>
    <row r="232" spans="1:5" ht="19.5" customHeight="1" x14ac:dyDescent="0.35">
      <c r="A232" s="142" t="s">
        <v>15</v>
      </c>
      <c r="B232" s="143"/>
      <c r="C232" s="143"/>
      <c r="D232" s="45"/>
    </row>
    <row r="233" spans="1:5" s="43" customFormat="1" ht="37.299999999999997" customHeight="1" x14ac:dyDescent="0.3">
      <c r="A233" s="40" t="s">
        <v>0</v>
      </c>
      <c r="B233" s="41" t="s">
        <v>31</v>
      </c>
      <c r="C233" s="41" t="s">
        <v>58</v>
      </c>
      <c r="D233" s="41" t="s">
        <v>11</v>
      </c>
    </row>
    <row r="234" spans="1:5" s="43" customFormat="1" ht="25.5" customHeight="1" x14ac:dyDescent="0.3">
      <c r="A234" s="101" t="s">
        <v>83</v>
      </c>
      <c r="B234" s="104">
        <v>8.1999999999999993</v>
      </c>
      <c r="C234" s="99" t="s">
        <v>92</v>
      </c>
      <c r="D234" s="99" t="s">
        <v>73</v>
      </c>
    </row>
    <row r="235" spans="1:5" s="43" customFormat="1" ht="25.5" customHeight="1" x14ac:dyDescent="0.3">
      <c r="A235" s="101" t="s">
        <v>84</v>
      </c>
      <c r="B235" s="104">
        <v>9.6999999999999993</v>
      </c>
      <c r="C235" s="99" t="s">
        <v>93</v>
      </c>
      <c r="D235" s="99" t="s">
        <v>73</v>
      </c>
    </row>
    <row r="236" spans="1:5" s="112" customFormat="1" ht="25.5" customHeight="1" x14ac:dyDescent="0.3">
      <c r="A236" s="110" t="s">
        <v>85</v>
      </c>
      <c r="B236" s="108">
        <v>12</v>
      </c>
      <c r="C236" s="109" t="s">
        <v>94</v>
      </c>
      <c r="D236" s="109" t="s">
        <v>73</v>
      </c>
    </row>
    <row r="237" spans="1:5" s="112" customFormat="1" ht="25.5" customHeight="1" x14ac:dyDescent="0.3">
      <c r="A237" s="110" t="s">
        <v>86</v>
      </c>
      <c r="B237" s="108">
        <v>20.7</v>
      </c>
      <c r="C237" s="109" t="s">
        <v>95</v>
      </c>
      <c r="D237" s="109" t="s">
        <v>73</v>
      </c>
    </row>
    <row r="238" spans="1:5" s="112" customFormat="1" ht="25.5" customHeight="1" x14ac:dyDescent="0.3">
      <c r="A238" s="110" t="s">
        <v>87</v>
      </c>
      <c r="B238" s="108">
        <v>30.3</v>
      </c>
      <c r="C238" s="109" t="s">
        <v>96</v>
      </c>
      <c r="D238" s="109" t="s">
        <v>73</v>
      </c>
    </row>
    <row r="239" spans="1:5" s="112" customFormat="1" ht="25.5" customHeight="1" x14ac:dyDescent="0.3">
      <c r="A239" s="110" t="s">
        <v>88</v>
      </c>
      <c r="B239" s="108">
        <v>12.7</v>
      </c>
      <c r="C239" s="109" t="s">
        <v>94</v>
      </c>
      <c r="D239" s="109" t="s">
        <v>73</v>
      </c>
    </row>
    <row r="240" spans="1:5" s="112" customFormat="1" ht="25.5" customHeight="1" x14ac:dyDescent="0.3">
      <c r="A240" s="110" t="s">
        <v>89</v>
      </c>
      <c r="B240" s="108">
        <v>32.6</v>
      </c>
      <c r="C240" s="109" t="s">
        <v>94</v>
      </c>
      <c r="D240" s="109" t="s">
        <v>73</v>
      </c>
    </row>
    <row r="241" spans="1:4" s="112" customFormat="1" ht="25.5" customHeight="1" x14ac:dyDescent="0.3">
      <c r="A241" s="110" t="s">
        <v>89</v>
      </c>
      <c r="B241" s="108">
        <v>10.7</v>
      </c>
      <c r="C241" s="109" t="s">
        <v>94</v>
      </c>
      <c r="D241" s="109" t="s">
        <v>73</v>
      </c>
    </row>
    <row r="242" spans="1:4" s="43" customFormat="1" ht="25.5" customHeight="1" x14ac:dyDescent="0.3">
      <c r="A242" s="105" t="s">
        <v>90</v>
      </c>
      <c r="B242" s="106">
        <v>9.4</v>
      </c>
      <c r="C242" s="107" t="s">
        <v>97</v>
      </c>
      <c r="D242" s="99" t="s">
        <v>73</v>
      </c>
    </row>
    <row r="243" spans="1:4" s="43" customFormat="1" ht="25.5" customHeight="1" x14ac:dyDescent="0.3">
      <c r="A243" s="105" t="s">
        <v>90</v>
      </c>
      <c r="B243" s="106">
        <v>10.5</v>
      </c>
      <c r="C243" s="99" t="s">
        <v>94</v>
      </c>
      <c r="D243" s="99" t="s">
        <v>73</v>
      </c>
    </row>
    <row r="244" spans="1:4" s="43" customFormat="1" ht="25.5" customHeight="1" x14ac:dyDescent="0.3">
      <c r="A244" s="105" t="s">
        <v>91</v>
      </c>
      <c r="B244" s="106">
        <v>12.8</v>
      </c>
      <c r="C244" s="99" t="s">
        <v>94</v>
      </c>
      <c r="D244" s="99" t="s">
        <v>73</v>
      </c>
    </row>
    <row r="245" spans="1:4" ht="12.75" customHeight="1" x14ac:dyDescent="0.3">
      <c r="A245" s="11"/>
      <c r="B245" s="64"/>
      <c r="C245" s="64"/>
      <c r="D245" s="64"/>
    </row>
    <row r="246" spans="1:4" ht="12.75" hidden="1" customHeight="1" x14ac:dyDescent="0.3">
      <c r="A246" s="11"/>
      <c r="B246" s="64"/>
      <c r="C246" s="64"/>
      <c r="D246" s="64"/>
    </row>
    <row r="247" spans="1:4" ht="19.5" customHeight="1" x14ac:dyDescent="0.3">
      <c r="A247" s="63" t="s">
        <v>4</v>
      </c>
      <c r="B247" s="69">
        <f>SUM(B234:B244)</f>
        <v>169.6</v>
      </c>
      <c r="C247" s="64"/>
      <c r="D247" s="64"/>
    </row>
    <row r="248" spans="1:4" s="8" customFormat="1" ht="34.5" customHeight="1" x14ac:dyDescent="0.3">
      <c r="A248" s="44" t="s">
        <v>7</v>
      </c>
      <c r="B248" s="70">
        <f>B22+B231+B247</f>
        <v>34962.820000000007</v>
      </c>
      <c r="C248" s="9"/>
      <c r="D248" s="9"/>
    </row>
    <row r="249" spans="1:4" s="64" customFormat="1" x14ac:dyDescent="0.3">
      <c r="B249" s="60"/>
      <c r="C249" s="61"/>
      <c r="D249" s="61"/>
    </row>
    <row r="250" spans="1:4" s="66" customFormat="1" x14ac:dyDescent="0.3">
      <c r="A250" s="47" t="s">
        <v>32</v>
      </c>
      <c r="B250" s="3"/>
    </row>
    <row r="251" spans="1:4" s="66" customFormat="1" ht="12.65" customHeight="1" x14ac:dyDescent="0.3">
      <c r="A251" s="130" t="s">
        <v>33</v>
      </c>
      <c r="B251" s="130"/>
      <c r="C251" s="130"/>
    </row>
    <row r="252" spans="1:4" s="64" customFormat="1" ht="13" customHeight="1" x14ac:dyDescent="0.3">
      <c r="A252" s="131" t="s">
        <v>39</v>
      </c>
      <c r="B252" s="131"/>
      <c r="C252" s="131"/>
    </row>
    <row r="253" spans="1:4" x14ac:dyDescent="0.3">
      <c r="A253" s="56" t="s">
        <v>34</v>
      </c>
      <c r="B253" s="57"/>
      <c r="C253" s="64"/>
      <c r="D253" s="64"/>
    </row>
    <row r="254" spans="1:4" x14ac:dyDescent="0.3">
      <c r="A254" s="79" t="s">
        <v>59</v>
      </c>
      <c r="B254" s="57"/>
      <c r="C254" s="98"/>
      <c r="D254" s="98"/>
    </row>
    <row r="255" spans="1:4" x14ac:dyDescent="0.3">
      <c r="A255" s="79" t="s">
        <v>43</v>
      </c>
      <c r="B255" s="57"/>
      <c r="C255" s="77"/>
      <c r="D255" s="77"/>
    </row>
    <row r="256" spans="1:4" x14ac:dyDescent="0.3">
      <c r="A256" s="128" t="s">
        <v>44</v>
      </c>
      <c r="B256" s="128"/>
      <c r="C256" s="128"/>
      <c r="D256" s="128"/>
    </row>
    <row r="257" spans="1:4" x14ac:dyDescent="0.3">
      <c r="A257" s="39"/>
      <c r="B257" s="64"/>
      <c r="C257" s="64"/>
      <c r="D257" s="64"/>
    </row>
    <row r="258" spans="1:4" x14ac:dyDescent="0.3">
      <c r="A258" s="39"/>
      <c r="B258" s="64"/>
      <c r="C258" s="64"/>
      <c r="D258" s="64"/>
    </row>
    <row r="259" spans="1:4" x14ac:dyDescent="0.3">
      <c r="A259" s="39"/>
      <c r="B259" s="64"/>
      <c r="C259" s="64"/>
      <c r="D259" s="64"/>
    </row>
    <row r="260" spans="1:4" x14ac:dyDescent="0.3">
      <c r="A260" s="39"/>
      <c r="B260" s="64"/>
      <c r="C260" s="64"/>
      <c r="D260" s="64"/>
    </row>
    <row r="261" spans="1:4" x14ac:dyDescent="0.3">
      <c r="A261" s="39"/>
      <c r="B261" s="64"/>
      <c r="C261" s="64"/>
      <c r="D261" s="64"/>
    </row>
    <row r="262" spans="1:4" x14ac:dyDescent="0.3">
      <c r="A262" s="39"/>
      <c r="B262" s="64"/>
      <c r="C262" s="64"/>
      <c r="D262" s="64"/>
    </row>
    <row r="263" spans="1:4" x14ac:dyDescent="0.3">
      <c r="A263" s="39"/>
      <c r="B263" s="64"/>
      <c r="C263" s="64"/>
      <c r="D263" s="64"/>
    </row>
    <row r="264" spans="1:4" x14ac:dyDescent="0.3">
      <c r="A264" s="39"/>
      <c r="B264" s="64"/>
      <c r="C264" s="64"/>
      <c r="D264" s="64"/>
    </row>
    <row r="265" spans="1:4" x14ac:dyDescent="0.3">
      <c r="A265" s="39"/>
      <c r="B265" s="64"/>
      <c r="C265" s="64"/>
      <c r="D265" s="64"/>
    </row>
    <row r="266" spans="1:4" x14ac:dyDescent="0.3">
      <c r="A266" s="39"/>
      <c r="B266" s="64"/>
      <c r="C266" s="64"/>
      <c r="D266" s="64"/>
    </row>
    <row r="267" spans="1:4" x14ac:dyDescent="0.3">
      <c r="A267" s="39"/>
      <c r="B267" s="64"/>
      <c r="C267" s="64"/>
      <c r="D267" s="64"/>
    </row>
  </sheetData>
  <mergeCells count="12">
    <mergeCell ref="A256:D256"/>
    <mergeCell ref="A1:D1"/>
    <mergeCell ref="A251:C251"/>
    <mergeCell ref="A252:C252"/>
    <mergeCell ref="A7:D7"/>
    <mergeCell ref="B2:D2"/>
    <mergeCell ref="B3:D3"/>
    <mergeCell ref="B4:D4"/>
    <mergeCell ref="A5:D5"/>
    <mergeCell ref="A6:D6"/>
    <mergeCell ref="A23:C23"/>
    <mergeCell ref="A232:C232"/>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zoomScaleNormal="100" workbookViewId="0">
      <selection activeCell="A7" sqref="A7:B7"/>
    </sheetView>
  </sheetViews>
  <sheetFormatPr defaultColWidth="9.15234375" defaultRowHeight="12.45" x14ac:dyDescent="0.3"/>
  <cols>
    <col min="1" max="2" width="23.53515625" style="16" customWidth="1"/>
    <col min="3" max="6" width="27.53515625" style="16" customWidth="1"/>
    <col min="7" max="16384" width="9.15234375" style="17"/>
  </cols>
  <sheetData>
    <row r="1" spans="1:7" ht="36" customHeight="1" x14ac:dyDescent="0.3">
      <c r="A1" s="146" t="s">
        <v>25</v>
      </c>
      <c r="B1" s="146"/>
      <c r="C1" s="146"/>
      <c r="D1" s="146"/>
      <c r="E1" s="146"/>
      <c r="F1" s="146"/>
    </row>
    <row r="2" spans="1:7" ht="36" customHeight="1" x14ac:dyDescent="0.3">
      <c r="A2" s="49" t="s">
        <v>8</v>
      </c>
      <c r="B2" s="134" t="str">
        <f>Travel!B2</f>
        <v>Name of Organisation*</v>
      </c>
      <c r="C2" s="134"/>
      <c r="D2" s="134"/>
      <c r="E2" s="134"/>
      <c r="F2" s="134"/>
      <c r="G2" s="50"/>
    </row>
    <row r="3" spans="1:7" ht="36" customHeight="1" x14ac:dyDescent="0.3">
      <c r="A3" s="49" t="s">
        <v>9</v>
      </c>
      <c r="B3" s="135" t="str">
        <f>Travel!B3</f>
        <v>Pauline Winter</v>
      </c>
      <c r="C3" s="135"/>
      <c r="D3" s="135"/>
      <c r="E3" s="135"/>
      <c r="F3" s="135"/>
      <c r="G3" s="51"/>
    </row>
    <row r="4" spans="1:7" ht="36" customHeight="1" x14ac:dyDescent="0.3">
      <c r="A4" s="49" t="s">
        <v>3</v>
      </c>
      <c r="B4" s="135" t="str">
        <f>Travel!B4</f>
        <v xml:space="preserve">1 July 2016 to 30 June 2017 </v>
      </c>
      <c r="C4" s="135"/>
      <c r="D4" s="135"/>
      <c r="E4" s="135"/>
      <c r="F4" s="135"/>
      <c r="G4" s="51"/>
    </row>
    <row r="5" spans="1:7" s="15" customFormat="1" ht="35.25" customHeight="1" x14ac:dyDescent="0.4">
      <c r="A5" s="150" t="s">
        <v>45</v>
      </c>
      <c r="B5" s="151"/>
      <c r="C5" s="152"/>
      <c r="D5" s="152"/>
      <c r="E5" s="152"/>
      <c r="F5" s="153"/>
    </row>
    <row r="6" spans="1:7" s="15" customFormat="1" ht="35.25" customHeight="1" x14ac:dyDescent="0.4">
      <c r="A6" s="147" t="s">
        <v>60</v>
      </c>
      <c r="B6" s="148"/>
      <c r="C6" s="148"/>
      <c r="D6" s="148"/>
      <c r="E6" s="148"/>
      <c r="F6" s="149"/>
    </row>
    <row r="7" spans="1:7" s="3" customFormat="1" ht="31" customHeight="1" x14ac:dyDescent="0.4">
      <c r="A7" s="144" t="s">
        <v>22</v>
      </c>
      <c r="B7" s="145"/>
      <c r="C7" s="5"/>
      <c r="D7" s="5"/>
      <c r="E7" s="5"/>
      <c r="F7" s="23"/>
    </row>
    <row r="8" spans="1:7" ht="24.9" x14ac:dyDescent="0.3">
      <c r="A8" s="24" t="s">
        <v>0</v>
      </c>
      <c r="B8" s="41" t="s">
        <v>40</v>
      </c>
      <c r="C8" s="2" t="s">
        <v>5</v>
      </c>
      <c r="D8" s="2" t="s">
        <v>13</v>
      </c>
      <c r="E8" s="2" t="s">
        <v>12</v>
      </c>
      <c r="F8" s="10" t="s">
        <v>1</v>
      </c>
    </row>
    <row r="9" spans="1:7" s="102" customFormat="1" ht="42" customHeight="1" x14ac:dyDescent="0.3">
      <c r="A9" s="101">
        <v>42677</v>
      </c>
      <c r="B9" s="114">
        <f>102.4+27.5</f>
        <v>129.9</v>
      </c>
      <c r="C9" s="102" t="s">
        <v>227</v>
      </c>
      <c r="D9" s="13" t="s">
        <v>228</v>
      </c>
      <c r="E9" s="102" t="s">
        <v>229</v>
      </c>
      <c r="F9" s="102" t="s">
        <v>99</v>
      </c>
    </row>
    <row r="10" spans="1:7" x14ac:dyDescent="0.3">
      <c r="A10" s="21"/>
      <c r="F10" s="22"/>
    </row>
    <row r="11" spans="1:7" ht="11.25" customHeight="1" x14ac:dyDescent="0.3">
      <c r="A11" s="21"/>
      <c r="F11" s="22"/>
    </row>
    <row r="12" spans="1:7" hidden="1" x14ac:dyDescent="0.3">
      <c r="A12" s="21"/>
      <c r="F12" s="22"/>
    </row>
    <row r="13" spans="1:7" s="20" customFormat="1" ht="25.5" hidden="1" customHeight="1" x14ac:dyDescent="0.3">
      <c r="A13" s="21"/>
      <c r="B13" s="16"/>
      <c r="C13" s="16"/>
      <c r="D13" s="16"/>
      <c r="E13" s="16"/>
      <c r="F13" s="22"/>
    </row>
    <row r="14" spans="1:7" ht="25" customHeight="1" x14ac:dyDescent="0.3">
      <c r="A14" s="65" t="s">
        <v>23</v>
      </c>
      <c r="B14" s="71">
        <f>SUM(B9:B13)</f>
        <v>129.9</v>
      </c>
      <c r="C14" s="25"/>
      <c r="D14" s="26"/>
      <c r="E14" s="26"/>
      <c r="F14" s="27"/>
    </row>
    <row r="15" spans="1:7" x14ac:dyDescent="0.3">
      <c r="A15" s="73"/>
      <c r="B15" s="29"/>
      <c r="C15" s="29"/>
      <c r="D15" s="29"/>
      <c r="E15" s="29"/>
      <c r="F15" s="30"/>
    </row>
    <row r="16" spans="1:7" x14ac:dyDescent="0.3">
      <c r="A16" s="47" t="s">
        <v>32</v>
      </c>
      <c r="B16" s="3"/>
      <c r="C16" s="66"/>
      <c r="F16" s="22"/>
    </row>
    <row r="17" spans="1:6" x14ac:dyDescent="0.3">
      <c r="A17" s="154" t="s">
        <v>61</v>
      </c>
      <c r="B17" s="154"/>
      <c r="C17" s="154"/>
      <c r="D17" s="154"/>
      <c r="E17" s="154"/>
      <c r="F17" s="155"/>
    </row>
    <row r="18" spans="1:6" x14ac:dyDescent="0.3">
      <c r="A18" s="130" t="s">
        <v>56</v>
      </c>
      <c r="B18" s="130"/>
      <c r="C18" s="130"/>
      <c r="F18" s="22"/>
    </row>
    <row r="19" spans="1:6" x14ac:dyDescent="0.3">
      <c r="A19" s="56" t="s">
        <v>41</v>
      </c>
      <c r="B19" s="57"/>
      <c r="C19" s="66"/>
      <c r="D19" s="67"/>
      <c r="E19" s="67"/>
      <c r="F19" s="67"/>
    </row>
    <row r="20" spans="1:6" x14ac:dyDescent="0.3">
      <c r="A20" s="79" t="s">
        <v>53</v>
      </c>
      <c r="B20" s="57"/>
      <c r="C20" s="77"/>
      <c r="D20" s="77"/>
      <c r="E20" s="77"/>
      <c r="F20" s="12"/>
    </row>
    <row r="21" spans="1:6" ht="12.75" customHeight="1" x14ac:dyDescent="0.3">
      <c r="A21" s="128" t="s">
        <v>44</v>
      </c>
      <c r="B21" s="128"/>
      <c r="C21" s="83"/>
      <c r="D21" s="83"/>
      <c r="E21" s="83"/>
      <c r="F21" s="84"/>
    </row>
    <row r="22" spans="1:6" x14ac:dyDescent="0.3">
      <c r="A22" s="67"/>
      <c r="B22" s="67"/>
      <c r="C22" s="67"/>
      <c r="D22" s="67"/>
      <c r="E22" s="67"/>
      <c r="F22" s="67"/>
    </row>
    <row r="23" spans="1:6" x14ac:dyDescent="0.3">
      <c r="A23" s="67"/>
      <c r="B23" s="67"/>
      <c r="C23" s="67"/>
      <c r="D23" s="67"/>
      <c r="E23" s="67"/>
      <c r="F23" s="67"/>
    </row>
    <row r="24" spans="1:6" x14ac:dyDescent="0.3">
      <c r="A24" s="67"/>
      <c r="B24" s="67"/>
      <c r="C24" s="67"/>
      <c r="D24" s="67"/>
      <c r="E24" s="67"/>
      <c r="F24" s="67"/>
    </row>
    <row r="25" spans="1:6" x14ac:dyDescent="0.3">
      <c r="A25" s="67"/>
      <c r="B25" s="67"/>
      <c r="C25" s="67"/>
      <c r="D25" s="67"/>
      <c r="E25" s="67"/>
      <c r="F25" s="67"/>
    </row>
    <row r="26" spans="1:6" x14ac:dyDescent="0.3">
      <c r="A26" s="67"/>
      <c r="B26" s="67"/>
      <c r="C26" s="67"/>
      <c r="D26" s="67"/>
      <c r="E26" s="67"/>
      <c r="F26" s="67"/>
    </row>
  </sheetData>
  <mergeCells count="10">
    <mergeCell ref="A21:B21"/>
    <mergeCell ref="A7:B7"/>
    <mergeCell ref="A18:C18"/>
    <mergeCell ref="A1:F1"/>
    <mergeCell ref="A6:F6"/>
    <mergeCell ref="B2:F2"/>
    <mergeCell ref="B3:F3"/>
    <mergeCell ref="B4:F4"/>
    <mergeCell ref="A5:F5"/>
    <mergeCell ref="A17:F17"/>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3" zoomScaleNormal="100" workbookViewId="0">
      <selection activeCell="A20" sqref="A20"/>
    </sheetView>
  </sheetViews>
  <sheetFormatPr defaultColWidth="9.15234375" defaultRowHeight="12.45" x14ac:dyDescent="0.3"/>
  <cols>
    <col min="1" max="5" width="27.53515625" style="33" customWidth="1"/>
    <col min="6" max="16384" width="9.15234375" style="36"/>
  </cols>
  <sheetData>
    <row r="1" spans="1:14" ht="36" customHeight="1" x14ac:dyDescent="0.3">
      <c r="A1" s="146" t="s">
        <v>25</v>
      </c>
      <c r="B1" s="146"/>
      <c r="C1" s="146"/>
      <c r="D1" s="146"/>
      <c r="E1" s="146"/>
      <c r="F1" s="75"/>
    </row>
    <row r="2" spans="1:14" ht="36" customHeight="1" x14ac:dyDescent="0.3">
      <c r="A2" s="49" t="s">
        <v>8</v>
      </c>
      <c r="B2" s="134" t="str">
        <f>Travel!B2</f>
        <v>Name of Organisation*</v>
      </c>
      <c r="C2" s="134"/>
      <c r="D2" s="134"/>
      <c r="E2" s="134"/>
      <c r="F2" s="50"/>
      <c r="G2" s="50"/>
    </row>
    <row r="3" spans="1:14" ht="36" customHeight="1" x14ac:dyDescent="0.3">
      <c r="A3" s="49" t="s">
        <v>9</v>
      </c>
      <c r="B3" s="135" t="str">
        <f>Travel!B3</f>
        <v>Pauline Winter</v>
      </c>
      <c r="C3" s="135"/>
      <c r="D3" s="135"/>
      <c r="E3" s="135"/>
      <c r="F3" s="51"/>
      <c r="G3" s="51"/>
    </row>
    <row r="4" spans="1:14" ht="36" customHeight="1" x14ac:dyDescent="0.3">
      <c r="A4" s="49" t="s">
        <v>3</v>
      </c>
      <c r="B4" s="135" t="str">
        <f>Travel!B4</f>
        <v xml:space="preserve">1 July 2016 to 30 June 2017 </v>
      </c>
      <c r="C4" s="135"/>
      <c r="D4" s="135"/>
      <c r="E4" s="135"/>
      <c r="F4" s="51"/>
      <c r="G4" s="51"/>
    </row>
    <row r="5" spans="1:14" ht="36" customHeight="1" x14ac:dyDescent="0.3">
      <c r="A5" s="165" t="s">
        <v>46</v>
      </c>
      <c r="B5" s="166"/>
      <c r="C5" s="166"/>
      <c r="D5" s="166"/>
      <c r="E5" s="167"/>
    </row>
    <row r="6" spans="1:14" ht="20.149999999999999" customHeight="1" x14ac:dyDescent="0.3">
      <c r="A6" s="163" t="s">
        <v>54</v>
      </c>
      <c r="B6" s="163"/>
      <c r="C6" s="163"/>
      <c r="D6" s="163"/>
      <c r="E6" s="164"/>
      <c r="F6" s="52"/>
      <c r="G6" s="52"/>
    </row>
    <row r="7" spans="1:14" ht="20.25" customHeight="1" x14ac:dyDescent="0.4">
      <c r="A7" s="31" t="s">
        <v>20</v>
      </c>
      <c r="B7" s="5"/>
      <c r="C7" s="5"/>
      <c r="D7" s="5"/>
      <c r="E7" s="23"/>
    </row>
    <row r="8" spans="1:14" ht="24.9" x14ac:dyDescent="0.3">
      <c r="A8" s="24" t="s">
        <v>0</v>
      </c>
      <c r="B8" s="2" t="s">
        <v>42</v>
      </c>
      <c r="C8" s="2" t="s">
        <v>35</v>
      </c>
      <c r="D8" s="2" t="s">
        <v>48</v>
      </c>
      <c r="E8" s="10" t="s">
        <v>63</v>
      </c>
    </row>
    <row r="9" spans="1:14" x14ac:dyDescent="0.3">
      <c r="A9" s="34" t="s">
        <v>230</v>
      </c>
      <c r="E9" s="35"/>
    </row>
    <row r="10" spans="1:14" x14ac:dyDescent="0.3">
      <c r="A10" s="46"/>
      <c r="B10" s="47"/>
      <c r="C10" s="47"/>
      <c r="D10" s="47"/>
      <c r="E10" s="48"/>
    </row>
    <row r="11" spans="1:14" x14ac:dyDescent="0.3">
      <c r="A11" s="34"/>
      <c r="E11" s="35"/>
      <c r="N11" s="53"/>
    </row>
    <row r="12" spans="1:14" x14ac:dyDescent="0.3">
      <c r="A12" s="34"/>
      <c r="E12" s="35"/>
    </row>
    <row r="13" spans="1:14" hidden="1" x14ac:dyDescent="0.3">
      <c r="A13" s="34"/>
      <c r="E13" s="35"/>
    </row>
    <row r="14" spans="1:14" ht="28" customHeight="1" x14ac:dyDescent="0.3">
      <c r="A14" s="32" t="s">
        <v>24</v>
      </c>
      <c r="B14" s="80" t="s">
        <v>19</v>
      </c>
      <c r="C14" s="25"/>
      <c r="D14" s="81">
        <f>SUM(D9:D13)</f>
        <v>0</v>
      </c>
      <c r="E14" s="27"/>
    </row>
    <row r="15" spans="1:14" s="115" customFormat="1" ht="28" customHeight="1" x14ac:dyDescent="0.3">
      <c r="A15" s="28" t="s">
        <v>230</v>
      </c>
      <c r="B15" s="54"/>
      <c r="C15" s="29"/>
      <c r="D15" s="2"/>
      <c r="E15" s="30"/>
    </row>
    <row r="16" spans="1:14" x14ac:dyDescent="0.3">
      <c r="A16" s="28"/>
      <c r="B16" s="54"/>
      <c r="C16" s="29"/>
      <c r="D16" s="2"/>
      <c r="E16" s="30"/>
    </row>
    <row r="17" spans="1:6" x14ac:dyDescent="0.3">
      <c r="A17" s="85" t="s">
        <v>26</v>
      </c>
      <c r="B17" s="86"/>
      <c r="C17" s="86"/>
      <c r="D17" s="86"/>
      <c r="E17" s="87"/>
    </row>
    <row r="18" spans="1:6" x14ac:dyDescent="0.3">
      <c r="A18" s="161" t="s">
        <v>56</v>
      </c>
      <c r="B18" s="130"/>
      <c r="C18" s="130"/>
      <c r="D18" s="47"/>
      <c r="E18" s="48"/>
    </row>
    <row r="19" spans="1:6" x14ac:dyDescent="0.3">
      <c r="A19" s="156" t="s">
        <v>47</v>
      </c>
      <c r="B19" s="157"/>
      <c r="C19" s="157"/>
      <c r="D19" s="157"/>
      <c r="E19" s="158"/>
    </row>
    <row r="20" spans="1:6" x14ac:dyDescent="0.3">
      <c r="A20" s="17" t="s">
        <v>64</v>
      </c>
      <c r="B20" s="36"/>
      <c r="C20" s="36"/>
      <c r="D20" s="36"/>
      <c r="E20" s="36"/>
    </row>
    <row r="21" spans="1:6" ht="26.15" customHeight="1" x14ac:dyDescent="0.3">
      <c r="A21" s="161" t="s">
        <v>62</v>
      </c>
      <c r="B21" s="130"/>
      <c r="C21" s="130"/>
      <c r="D21" s="130"/>
      <c r="E21" s="162"/>
    </row>
    <row r="22" spans="1:6" x14ac:dyDescent="0.3">
      <c r="A22" s="56" t="s">
        <v>49</v>
      </c>
      <c r="B22" s="47"/>
      <c r="C22" s="47"/>
      <c r="D22" s="47"/>
      <c r="E22" s="48"/>
    </row>
    <row r="23" spans="1:6" x14ac:dyDescent="0.3">
      <c r="A23" s="56" t="s">
        <v>50</v>
      </c>
      <c r="B23" s="57"/>
      <c r="C23" s="77"/>
      <c r="D23" s="77"/>
      <c r="E23" s="12"/>
      <c r="F23" s="77"/>
    </row>
    <row r="24" spans="1:6" ht="12.75" customHeight="1" x14ac:dyDescent="0.3">
      <c r="A24" s="159" t="s">
        <v>44</v>
      </c>
      <c r="B24" s="160"/>
      <c r="C24" s="82"/>
      <c r="D24" s="82"/>
      <c r="E24" s="84"/>
      <c r="F24" s="82"/>
    </row>
    <row r="25" spans="1:6" x14ac:dyDescent="0.3">
      <c r="A25" s="88"/>
      <c r="B25" s="89"/>
      <c r="C25" s="89"/>
      <c r="D25" s="89"/>
      <c r="E25" s="90"/>
    </row>
  </sheetData>
  <mergeCells count="10">
    <mergeCell ref="A19:E19"/>
    <mergeCell ref="A24:B24"/>
    <mergeCell ref="A1:E1"/>
    <mergeCell ref="A18:C18"/>
    <mergeCell ref="A21:E21"/>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zoomScaleNormal="100" workbookViewId="0">
      <selection activeCell="C12" sqref="C12"/>
    </sheetView>
  </sheetViews>
  <sheetFormatPr defaultColWidth="9.15234375" defaultRowHeight="12.45" x14ac:dyDescent="0.3"/>
  <cols>
    <col min="1" max="2" width="23.53515625" style="13" customWidth="1"/>
    <col min="3" max="3" width="27.53515625" style="13" customWidth="1"/>
    <col min="4" max="4" width="42.921875" style="13" customWidth="1"/>
    <col min="5" max="5" width="27.53515625" style="13" customWidth="1"/>
    <col min="6" max="16384" width="9.15234375" style="14"/>
  </cols>
  <sheetData>
    <row r="1" spans="1:5" ht="36" customHeight="1" x14ac:dyDescent="0.3">
      <c r="A1" s="146" t="s">
        <v>25</v>
      </c>
      <c r="B1" s="146"/>
      <c r="C1" s="146"/>
      <c r="D1" s="146"/>
      <c r="E1" s="146"/>
    </row>
    <row r="2" spans="1:5" ht="36" customHeight="1" x14ac:dyDescent="0.3">
      <c r="A2" s="49" t="s">
        <v>8</v>
      </c>
      <c r="B2" s="134" t="str">
        <f>Travel!B2</f>
        <v>Name of Organisation*</v>
      </c>
      <c r="C2" s="134"/>
      <c r="D2" s="134"/>
      <c r="E2" s="134"/>
    </row>
    <row r="3" spans="1:5" ht="36" customHeight="1" x14ac:dyDescent="0.3">
      <c r="A3" s="49" t="s">
        <v>9</v>
      </c>
      <c r="B3" s="135" t="str">
        <f>Travel!B3</f>
        <v>Pauline Winter</v>
      </c>
      <c r="C3" s="135"/>
      <c r="D3" s="135"/>
      <c r="E3" s="135"/>
    </row>
    <row r="4" spans="1:5" ht="36" customHeight="1" x14ac:dyDescent="0.3">
      <c r="A4" s="49" t="s">
        <v>3</v>
      </c>
      <c r="B4" s="135" t="str">
        <f>Travel!B4</f>
        <v xml:space="preserve">1 July 2016 to 30 June 2017 </v>
      </c>
      <c r="C4" s="135"/>
      <c r="D4" s="135"/>
      <c r="E4" s="135"/>
    </row>
    <row r="5" spans="1:5" ht="36" customHeight="1" x14ac:dyDescent="0.3">
      <c r="A5" s="136" t="s">
        <v>52</v>
      </c>
      <c r="B5" s="173"/>
      <c r="C5" s="152"/>
      <c r="D5" s="152"/>
      <c r="E5" s="153"/>
    </row>
    <row r="6" spans="1:5" ht="36" customHeight="1" x14ac:dyDescent="0.3">
      <c r="A6" s="170" t="s">
        <v>51</v>
      </c>
      <c r="B6" s="171"/>
      <c r="C6" s="171"/>
      <c r="D6" s="171"/>
      <c r="E6" s="172"/>
    </row>
    <row r="7" spans="1:5" ht="36" customHeight="1" x14ac:dyDescent="0.4">
      <c r="A7" s="168" t="s">
        <v>6</v>
      </c>
      <c r="B7" s="169"/>
      <c r="C7" s="5"/>
      <c r="D7" s="5"/>
      <c r="E7" s="23"/>
    </row>
    <row r="8" spans="1:5" ht="24.9" x14ac:dyDescent="0.3">
      <c r="A8" s="24" t="s">
        <v>0</v>
      </c>
      <c r="B8" s="2" t="s">
        <v>37</v>
      </c>
      <c r="C8" s="2" t="s">
        <v>36</v>
      </c>
      <c r="D8" s="2" t="s">
        <v>29</v>
      </c>
      <c r="E8" s="10" t="s">
        <v>2</v>
      </c>
    </row>
    <row r="9" spans="1:5" ht="24.9" x14ac:dyDescent="0.3">
      <c r="A9" s="116" t="s">
        <v>231</v>
      </c>
      <c r="B9" s="117">
        <v>475</v>
      </c>
      <c r="C9" s="13" t="s">
        <v>237</v>
      </c>
      <c r="D9" s="127" t="s">
        <v>232</v>
      </c>
      <c r="E9" s="13" t="s">
        <v>233</v>
      </c>
    </row>
    <row r="10" spans="1:5" ht="24.9" x14ac:dyDescent="0.3">
      <c r="A10" s="101" t="s">
        <v>234</v>
      </c>
      <c r="B10" s="118">
        <v>290</v>
      </c>
      <c r="C10" s="13" t="s">
        <v>236</v>
      </c>
      <c r="D10" s="127" t="s">
        <v>232</v>
      </c>
      <c r="E10" s="13" t="s">
        <v>233</v>
      </c>
    </row>
    <row r="11" spans="1:5" x14ac:dyDescent="0.3">
      <c r="A11" s="116" t="s">
        <v>235</v>
      </c>
      <c r="B11" s="119">
        <v>408</v>
      </c>
      <c r="C11" s="102" t="s">
        <v>238</v>
      </c>
      <c r="D11" s="127" t="s">
        <v>232</v>
      </c>
      <c r="E11" s="13" t="s">
        <v>233</v>
      </c>
    </row>
    <row r="12" spans="1:5" ht="24.9" x14ac:dyDescent="0.3">
      <c r="A12" s="116" t="s">
        <v>239</v>
      </c>
      <c r="B12" s="119">
        <v>250</v>
      </c>
      <c r="C12" s="102" t="s">
        <v>241</v>
      </c>
      <c r="D12" s="102" t="s">
        <v>240</v>
      </c>
      <c r="E12" s="13" t="s">
        <v>99</v>
      </c>
    </row>
    <row r="13" spans="1:5" s="124" customFormat="1" ht="14.15" x14ac:dyDescent="0.35">
      <c r="A13" s="116" t="s">
        <v>242</v>
      </c>
      <c r="B13" s="121">
        <v>85.49</v>
      </c>
      <c r="C13" s="102" t="s">
        <v>243</v>
      </c>
      <c r="D13" s="122" t="s">
        <v>244</v>
      </c>
      <c r="E13" s="123"/>
    </row>
    <row r="14" spans="1:5" x14ac:dyDescent="0.3">
      <c r="A14" s="116" t="s">
        <v>98</v>
      </c>
      <c r="B14" s="119">
        <v>114.65</v>
      </c>
      <c r="C14" s="102" t="s">
        <v>243</v>
      </c>
      <c r="D14" s="120" t="s">
        <v>244</v>
      </c>
    </row>
    <row r="15" spans="1:5" x14ac:dyDescent="0.3">
      <c r="A15" s="116" t="s">
        <v>245</v>
      </c>
      <c r="B15" s="119">
        <v>100.2</v>
      </c>
      <c r="C15" s="102" t="s">
        <v>243</v>
      </c>
      <c r="D15" s="120" t="s">
        <v>244</v>
      </c>
    </row>
    <row r="16" spans="1:5" x14ac:dyDescent="0.3">
      <c r="A16" s="116" t="s">
        <v>246</v>
      </c>
      <c r="B16" s="119">
        <v>86.49</v>
      </c>
      <c r="C16" s="102" t="s">
        <v>243</v>
      </c>
      <c r="D16" s="120" t="s">
        <v>244</v>
      </c>
    </row>
    <row r="17" spans="1:4" x14ac:dyDescent="0.3">
      <c r="A17" s="116" t="s">
        <v>88</v>
      </c>
      <c r="B17" s="119">
        <v>112.19</v>
      </c>
      <c r="C17" s="102" t="s">
        <v>243</v>
      </c>
      <c r="D17" s="120" t="s">
        <v>244</v>
      </c>
    </row>
    <row r="18" spans="1:4" x14ac:dyDescent="0.3">
      <c r="A18" s="116" t="s">
        <v>247</v>
      </c>
      <c r="B18" s="119">
        <v>90.99</v>
      </c>
      <c r="C18" s="102" t="s">
        <v>243</v>
      </c>
      <c r="D18" s="120" t="s">
        <v>244</v>
      </c>
    </row>
    <row r="19" spans="1:4" x14ac:dyDescent="0.3">
      <c r="A19" s="116" t="s">
        <v>248</v>
      </c>
      <c r="B19" s="119">
        <v>85.99</v>
      </c>
      <c r="C19" s="102" t="s">
        <v>243</v>
      </c>
      <c r="D19" s="120" t="s">
        <v>244</v>
      </c>
    </row>
    <row r="20" spans="1:4" x14ac:dyDescent="0.3">
      <c r="A20" s="116" t="s">
        <v>194</v>
      </c>
      <c r="B20" s="119">
        <v>88.61</v>
      </c>
      <c r="C20" s="102" t="s">
        <v>243</v>
      </c>
      <c r="D20" s="120" t="s">
        <v>244</v>
      </c>
    </row>
    <row r="21" spans="1:4" x14ac:dyDescent="0.3">
      <c r="A21" s="116" t="s">
        <v>249</v>
      </c>
      <c r="B21" s="119">
        <v>272.48</v>
      </c>
      <c r="C21" s="102" t="s">
        <v>243</v>
      </c>
      <c r="D21" s="120" t="s">
        <v>252</v>
      </c>
    </row>
    <row r="22" spans="1:4" x14ac:dyDescent="0.3">
      <c r="A22" s="116" t="s">
        <v>250</v>
      </c>
      <c r="B22" s="119">
        <v>85.38</v>
      </c>
      <c r="C22" s="102" t="s">
        <v>243</v>
      </c>
      <c r="D22" s="120" t="s">
        <v>244</v>
      </c>
    </row>
    <row r="23" spans="1:4" x14ac:dyDescent="0.3">
      <c r="A23" s="116" t="s">
        <v>217</v>
      </c>
      <c r="B23" s="119">
        <v>83.93</v>
      </c>
      <c r="C23" s="102" t="s">
        <v>243</v>
      </c>
      <c r="D23" s="120" t="s">
        <v>244</v>
      </c>
    </row>
    <row r="24" spans="1:4" x14ac:dyDescent="0.3">
      <c r="A24" s="116" t="s">
        <v>251</v>
      </c>
      <c r="B24" s="119">
        <v>86.79</v>
      </c>
      <c r="C24" s="102" t="s">
        <v>243</v>
      </c>
      <c r="D24" s="120" t="s">
        <v>244</v>
      </c>
    </row>
    <row r="25" spans="1:4" x14ac:dyDescent="0.3">
      <c r="A25" s="116"/>
      <c r="B25" s="119"/>
      <c r="C25" s="102"/>
      <c r="D25" s="120"/>
    </row>
    <row r="26" spans="1:4" x14ac:dyDescent="0.3">
      <c r="A26" s="116"/>
      <c r="B26" s="119"/>
      <c r="C26" s="102"/>
      <c r="D26" s="120"/>
    </row>
    <row r="27" spans="1:4" x14ac:dyDescent="0.3">
      <c r="A27" s="116"/>
      <c r="B27" s="119"/>
      <c r="C27" s="102"/>
      <c r="D27" s="120"/>
    </row>
    <row r="28" spans="1:4" x14ac:dyDescent="0.3">
      <c r="A28" s="116"/>
      <c r="B28" s="119"/>
      <c r="C28" s="102"/>
      <c r="D28" s="120"/>
    </row>
    <row r="29" spans="1:4" x14ac:dyDescent="0.3">
      <c r="A29" s="116"/>
      <c r="B29" s="119"/>
      <c r="C29" s="102"/>
      <c r="D29" s="120"/>
    </row>
    <row r="30" spans="1:4" x14ac:dyDescent="0.3">
      <c r="A30" s="116"/>
      <c r="B30" s="119"/>
      <c r="C30" s="102"/>
      <c r="D30" s="120"/>
    </row>
    <row r="31" spans="1:4" x14ac:dyDescent="0.3">
      <c r="A31" s="116"/>
      <c r="B31" s="119"/>
      <c r="C31" s="102"/>
      <c r="D31" s="120"/>
    </row>
    <row r="32" spans="1:4" x14ac:dyDescent="0.3">
      <c r="A32" s="116"/>
      <c r="B32" s="119"/>
      <c r="C32" s="102"/>
      <c r="D32" s="120"/>
    </row>
    <row r="33" spans="1:6" x14ac:dyDescent="0.3">
      <c r="A33" s="116"/>
      <c r="B33" s="119"/>
      <c r="C33" s="102"/>
      <c r="D33" s="120"/>
    </row>
    <row r="34" spans="1:6" x14ac:dyDescent="0.3">
      <c r="A34" s="116"/>
      <c r="B34" s="119"/>
      <c r="C34" s="102"/>
      <c r="D34" s="120"/>
    </row>
    <row r="35" spans="1:6" x14ac:dyDescent="0.3">
      <c r="A35" s="116"/>
      <c r="B35" s="119"/>
      <c r="C35" s="102"/>
      <c r="D35" s="120"/>
    </row>
    <row r="36" spans="1:6" x14ac:dyDescent="0.3">
      <c r="A36" s="116"/>
      <c r="B36" s="119"/>
      <c r="C36" s="102"/>
      <c r="D36" s="120"/>
    </row>
    <row r="37" spans="1:6" x14ac:dyDescent="0.3">
      <c r="A37" s="116"/>
      <c r="B37" s="119"/>
      <c r="C37" s="102"/>
      <c r="D37" s="120"/>
    </row>
    <row r="38" spans="1:6" x14ac:dyDescent="0.3">
      <c r="A38" s="116"/>
      <c r="B38" s="119"/>
      <c r="C38" s="102"/>
      <c r="D38" s="120"/>
    </row>
    <row r="39" spans="1:6" x14ac:dyDescent="0.3">
      <c r="A39" s="116"/>
      <c r="B39" s="119"/>
      <c r="C39" s="102"/>
      <c r="D39" s="120"/>
    </row>
    <row r="40" spans="1:6" x14ac:dyDescent="0.3">
      <c r="A40" s="21"/>
      <c r="B40" s="16"/>
      <c r="C40" s="16"/>
      <c r="D40" s="16"/>
      <c r="E40" s="22"/>
    </row>
    <row r="41" spans="1:6" ht="14.15" customHeight="1" x14ac:dyDescent="0.3">
      <c r="A41" s="38" t="s">
        <v>14</v>
      </c>
      <c r="B41" s="72">
        <f>SUM(B9:B40)</f>
        <v>2716.19</v>
      </c>
      <c r="C41" s="18"/>
      <c r="D41" s="19"/>
      <c r="E41" s="37"/>
    </row>
    <row r="42" spans="1:6" ht="14.15" customHeight="1" x14ac:dyDescent="0.3">
      <c r="A42" s="74"/>
      <c r="B42" s="72"/>
      <c r="C42" s="18"/>
      <c r="D42" s="19"/>
      <c r="E42" s="97"/>
    </row>
    <row r="43" spans="1:6" ht="14.15" customHeight="1" x14ac:dyDescent="0.3">
      <c r="A43" s="91"/>
      <c r="B43" s="61"/>
      <c r="C43" s="92"/>
      <c r="D43" s="92"/>
      <c r="E43" s="93"/>
    </row>
    <row r="44" spans="1:6" x14ac:dyDescent="0.3">
      <c r="A44" s="46" t="s">
        <v>26</v>
      </c>
      <c r="B44" s="76"/>
      <c r="C44" s="76"/>
      <c r="D44" s="76"/>
      <c r="E44" s="78"/>
    </row>
    <row r="45" spans="1:6" x14ac:dyDescent="0.3">
      <c r="A45" s="161" t="s">
        <v>56</v>
      </c>
      <c r="B45" s="130"/>
      <c r="C45" s="130"/>
      <c r="D45" s="76"/>
      <c r="E45" s="78"/>
    </row>
    <row r="46" spans="1:6" ht="14.15" customHeight="1" x14ac:dyDescent="0.3">
      <c r="A46" s="58" t="s">
        <v>21</v>
      </c>
      <c r="B46" s="59"/>
      <c r="C46" s="76"/>
      <c r="D46" s="76"/>
      <c r="E46" s="78"/>
    </row>
    <row r="47" spans="1:6" x14ac:dyDescent="0.3">
      <c r="A47" s="56" t="s">
        <v>34</v>
      </c>
      <c r="B47" s="57"/>
      <c r="C47" s="77"/>
      <c r="D47" s="76"/>
      <c r="E47" s="78"/>
    </row>
    <row r="48" spans="1:6" ht="12.65" customHeight="1" x14ac:dyDescent="0.3">
      <c r="A48" s="156" t="s">
        <v>28</v>
      </c>
      <c r="B48" s="157"/>
      <c r="C48" s="157"/>
      <c r="D48" s="157"/>
      <c r="E48" s="158"/>
      <c r="F48" s="17"/>
    </row>
    <row r="49" spans="1:6" x14ac:dyDescent="0.3">
      <c r="A49" s="56" t="s">
        <v>53</v>
      </c>
      <c r="B49" s="57"/>
      <c r="C49" s="77"/>
      <c r="D49" s="77"/>
      <c r="E49" s="12"/>
      <c r="F49" s="77"/>
    </row>
    <row r="50" spans="1:6" ht="12.75" customHeight="1" x14ac:dyDescent="0.3">
      <c r="A50" s="159" t="s">
        <v>44</v>
      </c>
      <c r="B50" s="160"/>
      <c r="C50" s="82"/>
      <c r="D50" s="82"/>
      <c r="E50" s="84"/>
      <c r="F50" s="82"/>
    </row>
    <row r="51" spans="1:6" x14ac:dyDescent="0.3">
      <c r="A51" s="94"/>
      <c r="B51" s="62"/>
      <c r="C51" s="95"/>
      <c r="D51" s="95"/>
      <c r="E51" s="96"/>
      <c r="F51" s="17"/>
    </row>
    <row r="52" spans="1:6" x14ac:dyDescent="0.3">
      <c r="A52" s="21"/>
      <c r="B52" s="16"/>
      <c r="C52" s="16"/>
      <c r="D52" s="16"/>
      <c r="E52" s="55"/>
      <c r="F52" s="17"/>
    </row>
    <row r="53" spans="1:6" x14ac:dyDescent="0.3">
      <c r="A53" s="21"/>
      <c r="B53" s="16"/>
      <c r="C53" s="16"/>
      <c r="D53" s="16"/>
      <c r="E53" s="55"/>
      <c r="F53" s="17"/>
    </row>
    <row r="54" spans="1:6" x14ac:dyDescent="0.3">
      <c r="A54" s="21"/>
      <c r="B54" s="16"/>
      <c r="C54" s="16"/>
      <c r="D54" s="16"/>
      <c r="E54" s="55"/>
      <c r="F54" s="17"/>
    </row>
    <row r="55" spans="1:6" x14ac:dyDescent="0.3">
      <c r="A55" s="21"/>
      <c r="B55" s="16"/>
      <c r="C55" s="16"/>
      <c r="D55" s="16"/>
      <c r="E55" s="55"/>
      <c r="F55" s="17"/>
    </row>
    <row r="56" spans="1:6" x14ac:dyDescent="0.3">
      <c r="A56" s="55"/>
      <c r="B56" s="55"/>
      <c r="C56" s="55"/>
      <c r="D56" s="55"/>
      <c r="E56" s="55"/>
    </row>
    <row r="57" spans="1:6" x14ac:dyDescent="0.3">
      <c r="A57" s="55"/>
      <c r="B57" s="55"/>
      <c r="C57" s="55"/>
      <c r="D57" s="55"/>
      <c r="E57" s="55"/>
    </row>
  </sheetData>
  <mergeCells count="10">
    <mergeCell ref="A50:B50"/>
    <mergeCell ref="A48:E48"/>
    <mergeCell ref="A1:E1"/>
    <mergeCell ref="A45:C45"/>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Paper</TermName>
          <TermId xmlns="http://schemas.microsoft.com/office/infopath/2007/PartnerControls">a59407b5-6646-4547-8e74-3d78243aba45</TermId>
        </TermInfo>
      </Terms>
    </C3TopicNote>
    <FinancialMonth xmlns="71b90fd7-6fb9-454e-8e40-26e604a2ae15">01 July</FinancialMonth>
    <TaxCatchAll xmlns="71b90fd7-6fb9-454e-8e40-26e604a2ae15">
      <Value>23</Value>
      <Value>365</Value>
      <Value>1</Value>
    </TaxCatchAll>
    <FinancialYear xmlns="71b90fd7-6fb9-454e-8e40-26e604a2ae15">2017 - 2018</FinancialYear>
    <TaxKeywordTaxHTField xmlns="71b90fd7-6fb9-454e-8e40-26e604a2ae15">
      <Terms xmlns="http://schemas.microsoft.com/office/infopath/2007/PartnerControls">
        <TermInfo xmlns="http://schemas.microsoft.com/office/infopath/2007/PartnerControls">
          <TermName xmlns="http://schemas.microsoft.com/office/infopath/2007/PartnerControls">Tautua</TermName>
          <TermId xmlns="http://schemas.microsoft.com/office/infopath/2007/PartnerControls">4b2b298a-9384-4ddc-9182-1b554eb9b4c4</TermId>
        </TermInfo>
      </Terms>
    </TaxKeywordTaxHTField>
    <_dlc_DocId xmlns="71b90fd7-6fb9-454e-8e40-26e604a2ae15">GOVN-7-739</_dlc_DocId>
    <_dlc_DocIdUrl xmlns="71b90fd7-6fb9-454e-8e40-26e604a2ae15">
      <Url>https://vakapuna.cohesion.net.nz/sites/GV/_layouts/15/DocIdRedir.aspx?ID=GOVN-7-739</Url>
      <Description>GOVN-7-739</Description>
    </_dlc_DocIdUrl>
    <o32a2b07c24b416398c334e6e3799c14 xmlns="71b90fd7-6fb9-454e-8e40-26e604a2ae15">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813244d8-7a95-46fb-9bb6-3911b2b5f475</TermId>
        </TermInfo>
      </Terms>
    </o32a2b07c24b416398c334e6e3799c14>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ord Document" ma:contentTypeID="0x0101005496552013C0BA46BE88192D5C6EB20B00BC7B51C3C3DA487E91D1E0ED95F8C85C007B9CD04D4DBFF04CB94902837E5F2FC2" ma:contentTypeVersion="10" ma:contentTypeDescription="Create a new Word Document" ma:contentTypeScope="" ma:versionID="cc626ab763fb1d26ce0a78fb510e0a9c">
  <xsd:schema xmlns:xsd="http://www.w3.org/2001/XMLSchema" xmlns:xs="http://www.w3.org/2001/XMLSchema" xmlns:p="http://schemas.microsoft.com/office/2006/metadata/properties" xmlns:ns2="71b90fd7-6fb9-454e-8e40-26e604a2ae15" xmlns:ns4="01be4277-2979-4a68-876d-b92b25fceece" xmlns:ns5="http://schemas.microsoft.com/sharepoint/v4" targetNamespace="http://schemas.microsoft.com/office/2006/metadata/properties" ma:root="true" ma:fieldsID="421a99f822c9f5d00aa73f8406cae7a6" ns2:_="" ns4:_="" ns5:_="">
    <xsd:import namespace="71b90fd7-6fb9-454e-8e40-26e604a2ae15"/>
    <xsd:import namespace="01be4277-2979-4a68-876d-b92b25fceece"/>
    <xsd:import namespace="http://schemas.microsoft.com/sharepoint/v4"/>
    <xsd:element name="properties">
      <xsd:complexType>
        <xsd:sequence>
          <xsd:element name="documentManagement">
            <xsd:complexType>
              <xsd:all>
                <xsd:element ref="ns2:FinancialYear" minOccurs="0"/>
                <xsd:element ref="ns2:FinancialMonth" minOccurs="0"/>
                <xsd:element ref="ns4:C3TopicNote" minOccurs="0"/>
                <xsd:element ref="ns2:TaxKeywordTaxHTField" minOccurs="0"/>
                <xsd:element ref="ns2:TaxCatchAll" minOccurs="0"/>
                <xsd:element ref="ns2:TaxCatchAllLabel" minOccurs="0"/>
                <xsd:element ref="ns2:_dlc_DocId" minOccurs="0"/>
                <xsd:element ref="ns2:_dlc_DocIdUrl" minOccurs="0"/>
                <xsd:element ref="ns2:_dlc_DocIdPersistId" minOccurs="0"/>
                <xsd:element ref="ns2:o32a2b07c24b416398c334e6e3799c14"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90fd7-6fb9-454e-8e40-26e604a2ae15" elementFormDefault="qualified">
    <xsd:import namespace="http://schemas.microsoft.com/office/2006/documentManagement/types"/>
    <xsd:import namespace="http://schemas.microsoft.com/office/infopath/2007/PartnerControls"/>
    <xsd:element name="FinancialYear" ma:index="2" nillable="true" ma:displayName="Financial Year" ma:format="Dropdown" ma:internalName="FinancialYear">
      <xsd:simpleType>
        <xsd:restriction base="dms:Choice">
          <xsd:enumeration value="2011 - 2012"/>
          <xsd:enumeration value="2012 - 2013"/>
          <xsd:enumeration value="2013 - 2014"/>
          <xsd:enumeration value="2014 - 2015"/>
          <xsd:enumeration value="2015 - 2016"/>
          <xsd:enumeration value="2016 - 2017"/>
          <xsd:enumeration value="2017 - 2018"/>
          <xsd:enumeration value="2018 - 2019"/>
          <xsd:enumeration value="2019 - 2020"/>
          <xsd:enumeration value="2020 - 2021"/>
          <xsd:enumeration value="2021 - 2022"/>
          <xsd:enumeration value="2022 - 2023"/>
          <xsd:enumeration value="2023 - 2024"/>
          <xsd:enumeration value="2024 - 2025"/>
          <xsd:enumeration value="2025 - 2026"/>
          <xsd:enumeration value="2026 - 2027"/>
          <xsd:enumeration value="2027 - 2028"/>
          <xsd:enumeration value="2028 - 2029"/>
          <xsd:enumeration value="2029 - 2030"/>
        </xsd:restriction>
      </xsd:simpleType>
    </xsd:element>
    <xsd:element name="FinancialMonth" ma:index="3" nillable="true" ma:displayName="Financial Month" ma:format="Dropdown" ma:internalName="FinancialMonth">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restriction>
      </xsd:simpleType>
    </xsd:element>
    <xsd:element name="TaxKeywordTaxHTField" ma:index="11" nillable="true" ma:taxonomy="true" ma:internalName="TaxKeywordTaxHTField" ma:taxonomyFieldName="TaxKeyword" ma:displayName="Enterprise Keywords" ma:fieldId="{23f27201-bee3-471e-b2e7-b64fd8b7ca38}" ma:taxonomyMulti="true" ma:sspId="04e47b6c-464d-4e7d-902e-5892bc9a9e0d"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906bc137-6bf1-46af-9491-7e04515a1434}" ma:internalName="TaxCatchAll" ma:showField="CatchAllData" ma:web="71b90fd7-6fb9-454e-8e40-26e604a2ae1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906bc137-6bf1-46af-9491-7e04515a1434}" ma:internalName="TaxCatchAllLabel" ma:readOnly="true" ma:showField="CatchAllDataLabel" ma:web="71b90fd7-6fb9-454e-8e40-26e604a2ae15">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o32a2b07c24b416398c334e6e3799c14" ma:index="18" ma:taxonomy="true" ma:internalName="o32a2b07c24b416398c334e6e3799c14" ma:taxonomyFieldName="SecurityClassification" ma:displayName="Security Classification" ma:readOnly="false" ma:default="1;#IN-CONFIDENCE|813244d8-7a95-46fb-9bb6-3911b2b5f475" ma:fieldId="{832a2b07-c24b-4163-98c3-34e6e3799c14}" ma:sspId="04e47b6c-464d-4e7d-902e-5892bc9a9e0d" ma:termSetId="715adefd-8f61-4820-ac22-81d15882491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04e47b6c-464d-4e7d-902e-5892bc9a9e0d" ma:termSetId="ec861204-8a27-482f-abed-53ed9a06b373" ma:anchorId="f9d4d51a-dce3-48b7-847e-5ab656cd0d2e"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EEE809-0560-42EE-AAA1-62940F719679}">
  <ds:schemaRefs>
    <ds:schemaRef ds:uri="http://purl.org/dc/terms/"/>
    <ds:schemaRef ds:uri="http://schemas.microsoft.com/sharepoint/v4"/>
    <ds:schemaRef ds:uri="http://schemas.microsoft.com/office/2006/documentManagement/types"/>
    <ds:schemaRef ds:uri="71b90fd7-6fb9-454e-8e40-26e604a2ae15"/>
    <ds:schemaRef ds:uri="http://purl.org/dc/elements/1.1/"/>
    <ds:schemaRef ds:uri="http://schemas.microsoft.com/office/2006/metadata/properties"/>
    <ds:schemaRef ds:uri="01be4277-2979-4a68-876d-b92b25fceec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5215D64-E518-4924-AF6E-D859B398E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90fd7-6fb9-454e-8e40-26e604a2ae15"/>
    <ds:schemaRef ds:uri="01be4277-2979-4a68-876d-b92b25fceec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4E4836-8105-4B7F-89DA-959A84C88CD7}">
  <ds:schemaRefs>
    <ds:schemaRef ds:uri="http://schemas.microsoft.com/sharepoint/events"/>
  </ds:schemaRefs>
</ds:datastoreItem>
</file>

<file path=customXml/itemProps4.xml><?xml version="1.0" encoding="utf-8"?>
<ds:datastoreItem xmlns:ds="http://schemas.openxmlformats.org/officeDocument/2006/customXml" ds:itemID="{4C2F937B-8ED8-4EAA-9D7D-1E6AA0A66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Travel</vt:lpstr>
      <vt:lpstr>Hospitality</vt:lpstr>
      <vt:lpstr>Gifts and Benefits</vt:lpstr>
      <vt:lpstr>All other  expenses</vt:lpstr>
      <vt:lpstr>'All other  expenses'!Print_Area</vt:lpstr>
      <vt:lpstr>'Gifts and Benefits'!Print_Area</vt:lpstr>
      <vt:lpstr>Hospitality!Print_Area</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Tautua</cp:keywords>
  <cp:lastModifiedBy/>
  <dcterms:created xsi:type="dcterms:W3CDTF">2017-06-13T23:11:03Z</dcterms:created>
  <dcterms:modified xsi:type="dcterms:W3CDTF">2017-07-28T00:53:08Z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0x0101005496552013C0BA46BE88192D5C6EB20B00BC7B51C3C3DA487E91D1E0ED95F8C85C007B9CD04D4DBFF04CB94902837E5F2FC2</vt:lpwstr>
  </property>
  <property fmtid="{D5CDD505-2E9C-101B-9397-08002B2CF9AE}" pid="3" name="_dlc_DocIdItemGuid">
    <vt:lpwstr>fa73b60b-da3e-434b-9d12-7d4d0455c3ea</vt:lpwstr>
  </property>
  <property fmtid="{D5CDD505-2E9C-101B-9397-08002B2CF9AE}" pid="4" name="TaxKeyword">
    <vt:lpwstr>365;#Tautua|4b2b298a-9384-4ddc-9182-1b554eb9b4c4</vt:lpwstr>
  </property>
  <property fmtid="{D5CDD505-2E9C-101B-9397-08002B2CF9AE}" pid="5" name="SecurityClassification">
    <vt:lpwstr>1;#IN-CONFIDENCE|813244d8-7a95-46fb-9bb6-3911b2b5f475</vt:lpwstr>
  </property>
  <property fmtid="{D5CDD505-2E9C-101B-9397-08002B2CF9AE}" pid="6" name="C3Topic">
    <vt:lpwstr>23;#Paper|a59407b5-6646-4547-8e74-3d78243aba45</vt:lpwstr>
  </property>
  <property fmtid="{D5CDD505-2E9C-101B-9397-08002B2CF9AE}" pid="7" name="RecordPoint_ActiveItemUniqueId">
    <vt:lpwstr>{fa73b60b-da3e-434b-9d12-7d4d0455c3ea}</vt:lpwstr>
  </property>
  <property fmtid="{D5CDD505-2E9C-101B-9397-08002B2CF9AE}" pid="8" name="RecordPoint_WorkflowType">
    <vt:lpwstr>ActiveSubmitStub</vt:lpwstr>
  </property>
  <property fmtid="{D5CDD505-2E9C-101B-9397-08002B2CF9AE}" pid="9" name="RecordPoint_ActiveItemWebId">
    <vt:lpwstr>{71b90fd7-6fb9-454e-8e40-26e604a2ae15}</vt:lpwstr>
  </property>
  <property fmtid="{D5CDD505-2E9C-101B-9397-08002B2CF9AE}" pid="10" name="RecordPoint_ActiveItemSiteId">
    <vt:lpwstr>{b515bb86-e362-4814-8240-9fb1acf2540a}</vt:lpwstr>
  </property>
  <property fmtid="{D5CDD505-2E9C-101B-9397-08002B2CF9AE}" pid="11" name="RecordPoint_ActiveItemListId">
    <vt:lpwstr>{31ad9d81-882c-4039-9cb0-096078dac964}</vt:lpwstr>
  </property>
  <property fmtid="{D5CDD505-2E9C-101B-9397-08002B2CF9AE}" pid="12" name="RecordPoint_SubmissionCompleted">
    <vt:lpwstr>2017-07-25T17:30:43.8125940+12:00</vt:lpwstr>
  </property>
  <property fmtid="{D5CDD505-2E9C-101B-9397-08002B2CF9AE}" pid="13" name="RecordPoint_SubmissionDate">
    <vt:lpwstr/>
  </property>
  <property fmtid="{D5CDD505-2E9C-101B-9397-08002B2CF9AE}" pid="14" name="RecordPoint_RecordNumberSubmitted">
    <vt:lpwstr>R0000018724</vt:lpwstr>
  </property>
  <property fmtid="{D5CDD505-2E9C-101B-9397-08002B2CF9AE}" pid="15" name="RecordPoint_ActiveItemMoved">
    <vt:lpwstr/>
  </property>
  <property fmtid="{D5CDD505-2E9C-101B-9397-08002B2CF9AE}" pid="16" name="RecordPoint_RecordFormat">
    <vt:lpwstr/>
  </property>
</Properties>
</file>